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145" windowHeight="11130"/>
  </bookViews>
  <sheets>
    <sheet name="Смета 12 гр. по ФЕР" sheetId="5" r:id="rId1"/>
    <sheet name="Акт КС-2 c НР и СП" sheetId="6" r:id="rId2"/>
    <sheet name="Source" sheetId="1" r:id="rId3"/>
    <sheet name="SourceObSm" sheetId="2" r:id="rId4"/>
    <sheet name="SmtRes" sheetId="3" r:id="rId5"/>
    <sheet name="EtalonRes" sheetId="4" r:id="rId6"/>
  </sheets>
  <definedNames>
    <definedName name="_xlnm.Print_Titles" localSheetId="1">'Акт КС-2 c НР и СП'!$35:$35</definedName>
    <definedName name="_xlnm.Print_Titles" localSheetId="0">'Смета 12 гр. по ФЕР'!$31:$31</definedName>
    <definedName name="_xlnm.Print_Area" localSheetId="1">'Акт КС-2 c НР и СП'!$A$1:$H$475</definedName>
    <definedName name="_xlnm.Print_Area" localSheetId="0">'Смета 12 гр. по ФЕР'!$A$1:$L$357</definedName>
  </definedNames>
  <calcPr calcId="145621"/>
</workbook>
</file>

<file path=xl/calcChain.xml><?xml version="1.0" encoding="utf-8"?>
<calcChain xmlns="http://schemas.openxmlformats.org/spreadsheetml/2006/main">
  <c r="G470" i="6" l="1"/>
  <c r="G465" i="6"/>
  <c r="C470" i="6"/>
  <c r="C465" i="6"/>
  <c r="C462" i="6"/>
  <c r="C461" i="6"/>
  <c r="C460" i="6"/>
  <c r="C456" i="6"/>
  <c r="C455" i="6"/>
  <c r="C454" i="6"/>
  <c r="F444" i="6"/>
  <c r="F443" i="6"/>
  <c r="D440" i="6"/>
  <c r="F439" i="6"/>
  <c r="E439" i="6"/>
  <c r="C439" i="6"/>
  <c r="D439" i="6"/>
  <c r="B439" i="6"/>
  <c r="F437" i="6"/>
  <c r="F436" i="6"/>
  <c r="D433" i="6"/>
  <c r="F432" i="6"/>
  <c r="E432" i="6"/>
  <c r="C432" i="6"/>
  <c r="D432" i="6"/>
  <c r="B432" i="6"/>
  <c r="F430" i="6"/>
  <c r="F429" i="6"/>
  <c r="D426" i="6"/>
  <c r="F425" i="6"/>
  <c r="E425" i="6"/>
  <c r="C425" i="6"/>
  <c r="D425" i="6"/>
  <c r="B425" i="6"/>
  <c r="A424" i="6"/>
  <c r="C422" i="6"/>
  <c r="C421" i="6"/>
  <c r="C420" i="6"/>
  <c r="D415" i="6"/>
  <c r="F414" i="6"/>
  <c r="E414" i="6"/>
  <c r="C414" i="6"/>
  <c r="D414" i="6"/>
  <c r="B414" i="6"/>
  <c r="D413" i="6"/>
  <c r="E411" i="6"/>
  <c r="C411" i="6"/>
  <c r="D411" i="6"/>
  <c r="B411" i="6"/>
  <c r="D410" i="6"/>
  <c r="E408" i="6"/>
  <c r="C408" i="6"/>
  <c r="D408" i="6"/>
  <c r="B408" i="6"/>
  <c r="A407" i="6"/>
  <c r="C405" i="6"/>
  <c r="C404" i="6"/>
  <c r="C403" i="6"/>
  <c r="D398" i="6"/>
  <c r="E397" i="6"/>
  <c r="C397" i="6"/>
  <c r="D397" i="6"/>
  <c r="B397" i="6"/>
  <c r="D396" i="6"/>
  <c r="E395" i="6"/>
  <c r="C395" i="6"/>
  <c r="D395" i="6"/>
  <c r="B395" i="6"/>
  <c r="D394" i="6"/>
  <c r="E393" i="6"/>
  <c r="C393" i="6"/>
  <c r="D393" i="6"/>
  <c r="B393" i="6"/>
  <c r="D392" i="6"/>
  <c r="E391" i="6"/>
  <c r="C391" i="6"/>
  <c r="D391" i="6"/>
  <c r="B391" i="6"/>
  <c r="F389" i="6"/>
  <c r="F388" i="6"/>
  <c r="D387" i="6"/>
  <c r="D386" i="6"/>
  <c r="D385" i="6"/>
  <c r="D384" i="6"/>
  <c r="E382" i="6"/>
  <c r="C382" i="6"/>
  <c r="D382" i="6"/>
  <c r="B382" i="6"/>
  <c r="D381" i="6"/>
  <c r="E380" i="6"/>
  <c r="C380" i="6"/>
  <c r="D380" i="6"/>
  <c r="B380" i="6"/>
  <c r="D379" i="6"/>
  <c r="E378" i="6"/>
  <c r="C378" i="6"/>
  <c r="D378" i="6"/>
  <c r="B378" i="6"/>
  <c r="D377" i="6"/>
  <c r="E376" i="6"/>
  <c r="D376" i="6"/>
  <c r="B376" i="6"/>
  <c r="F374" i="6"/>
  <c r="F373" i="6"/>
  <c r="D372" i="6"/>
  <c r="D371" i="6"/>
  <c r="D370" i="6"/>
  <c r="D369" i="6"/>
  <c r="E367" i="6"/>
  <c r="C367" i="6"/>
  <c r="D367" i="6"/>
  <c r="B367" i="6"/>
  <c r="D366" i="6"/>
  <c r="E365" i="6"/>
  <c r="C365" i="6"/>
  <c r="D365" i="6"/>
  <c r="B365" i="6"/>
  <c r="F363" i="6"/>
  <c r="F362" i="6"/>
  <c r="D361" i="6"/>
  <c r="D360" i="6"/>
  <c r="D359" i="6"/>
  <c r="D358" i="6"/>
  <c r="E356" i="6"/>
  <c r="C356" i="6"/>
  <c r="D356" i="6"/>
  <c r="B356" i="6"/>
  <c r="D355" i="6"/>
  <c r="E354" i="6"/>
  <c r="C354" i="6"/>
  <c r="D354" i="6"/>
  <c r="B354" i="6"/>
  <c r="F352" i="6"/>
  <c r="F351" i="6"/>
  <c r="D350" i="6"/>
  <c r="D349" i="6"/>
  <c r="D348" i="6"/>
  <c r="D347" i="6"/>
  <c r="E345" i="6"/>
  <c r="C345" i="6"/>
  <c r="D345" i="6"/>
  <c r="B345" i="6"/>
  <c r="A344" i="6"/>
  <c r="C342" i="6"/>
  <c r="C341" i="6"/>
  <c r="C340" i="6"/>
  <c r="D335" i="6"/>
  <c r="E334" i="6"/>
  <c r="D334" i="6"/>
  <c r="B334" i="6"/>
  <c r="D333" i="6"/>
  <c r="E332" i="6"/>
  <c r="D332" i="6"/>
  <c r="B332" i="6"/>
  <c r="D331" i="6"/>
  <c r="E330" i="6"/>
  <c r="D330" i="6"/>
  <c r="B330" i="6"/>
  <c r="D329" i="6"/>
  <c r="E328" i="6"/>
  <c r="D328" i="6"/>
  <c r="B328" i="6"/>
  <c r="D327" i="6"/>
  <c r="E326" i="6"/>
  <c r="D326" i="6"/>
  <c r="B326" i="6"/>
  <c r="D325" i="6"/>
  <c r="E324" i="6"/>
  <c r="D324" i="6"/>
  <c r="B324" i="6"/>
  <c r="D323" i="6"/>
  <c r="E322" i="6"/>
  <c r="C322" i="6"/>
  <c r="D322" i="6"/>
  <c r="B322" i="6"/>
  <c r="F320" i="6"/>
  <c r="F319" i="6"/>
  <c r="D318" i="6"/>
  <c r="D317" i="6"/>
  <c r="D316" i="6"/>
  <c r="D315" i="6"/>
  <c r="F314" i="6"/>
  <c r="E314" i="6"/>
  <c r="C314" i="6"/>
  <c r="D314" i="6"/>
  <c r="B314" i="6"/>
  <c r="D313" i="6"/>
  <c r="E312" i="6"/>
  <c r="C312" i="6"/>
  <c r="D312" i="6"/>
  <c r="B312" i="6"/>
  <c r="D311" i="6"/>
  <c r="E310" i="6"/>
  <c r="C310" i="6"/>
  <c r="D310" i="6"/>
  <c r="B310" i="6"/>
  <c r="F308" i="6"/>
  <c r="F307" i="6"/>
  <c r="D306" i="6"/>
  <c r="D305" i="6"/>
  <c r="D304" i="6"/>
  <c r="D303" i="6"/>
  <c r="F302" i="6"/>
  <c r="E302" i="6"/>
  <c r="C302" i="6"/>
  <c r="D302" i="6"/>
  <c r="B302" i="6"/>
  <c r="D301" i="6"/>
  <c r="E300" i="6"/>
  <c r="D300" i="6"/>
  <c r="B300" i="6"/>
  <c r="F298" i="6"/>
  <c r="F297" i="6"/>
  <c r="D296" i="6"/>
  <c r="D295" i="6"/>
  <c r="D294" i="6"/>
  <c r="D293" i="6"/>
  <c r="F292" i="6"/>
  <c r="E292" i="6"/>
  <c r="C292" i="6"/>
  <c r="D292" i="6"/>
  <c r="B292" i="6"/>
  <c r="D291" i="6"/>
  <c r="E290" i="6"/>
  <c r="C290" i="6"/>
  <c r="D290" i="6"/>
  <c r="B290" i="6"/>
  <c r="F288" i="6"/>
  <c r="F287" i="6"/>
  <c r="D286" i="6"/>
  <c r="D285" i="6"/>
  <c r="D284" i="6"/>
  <c r="D283" i="6"/>
  <c r="F282" i="6"/>
  <c r="E282" i="6"/>
  <c r="C282" i="6"/>
  <c r="D282" i="6"/>
  <c r="B282" i="6"/>
  <c r="D281" i="6"/>
  <c r="E280" i="6"/>
  <c r="C280" i="6"/>
  <c r="D280" i="6"/>
  <c r="B280" i="6"/>
  <c r="F278" i="6"/>
  <c r="F277" i="6"/>
  <c r="D276" i="6"/>
  <c r="D275" i="6"/>
  <c r="D274" i="6"/>
  <c r="D273" i="6"/>
  <c r="F272" i="6"/>
  <c r="E272" i="6"/>
  <c r="C272" i="6"/>
  <c r="D272" i="6"/>
  <c r="B272" i="6"/>
  <c r="D271" i="6"/>
  <c r="E270" i="6"/>
  <c r="C270" i="6"/>
  <c r="D270" i="6"/>
  <c r="B270" i="6"/>
  <c r="F268" i="6"/>
  <c r="F267" i="6"/>
  <c r="D266" i="6"/>
  <c r="D265" i="6"/>
  <c r="D264" i="6"/>
  <c r="D263" i="6"/>
  <c r="F262" i="6"/>
  <c r="E262" i="6"/>
  <c r="C262" i="6"/>
  <c r="D262" i="6"/>
  <c r="B262" i="6"/>
  <c r="D261" i="6"/>
  <c r="E260" i="6"/>
  <c r="C260" i="6"/>
  <c r="D260" i="6"/>
  <c r="B260" i="6"/>
  <c r="D259" i="6"/>
  <c r="E258" i="6"/>
  <c r="C258" i="6"/>
  <c r="D258" i="6"/>
  <c r="B258" i="6"/>
  <c r="D257" i="6"/>
  <c r="E256" i="6"/>
  <c r="C256" i="6"/>
  <c r="D256" i="6"/>
  <c r="B256" i="6"/>
  <c r="D255" i="6"/>
  <c r="E254" i="6"/>
  <c r="C254" i="6"/>
  <c r="D254" i="6"/>
  <c r="B254" i="6"/>
  <c r="F252" i="6"/>
  <c r="F251" i="6"/>
  <c r="D250" i="6"/>
  <c r="D249" i="6"/>
  <c r="D248" i="6"/>
  <c r="D247" i="6"/>
  <c r="F246" i="6"/>
  <c r="E246" i="6"/>
  <c r="C246" i="6"/>
  <c r="D246" i="6"/>
  <c r="B246" i="6"/>
  <c r="D245" i="6"/>
  <c r="E244" i="6"/>
  <c r="C244" i="6"/>
  <c r="D244" i="6"/>
  <c r="B244" i="6"/>
  <c r="F242" i="6"/>
  <c r="F241" i="6"/>
  <c r="D240" i="6"/>
  <c r="D239" i="6"/>
  <c r="D238" i="6"/>
  <c r="D237" i="6"/>
  <c r="F236" i="6"/>
  <c r="E236" i="6"/>
  <c r="C236" i="6"/>
  <c r="D236" i="6"/>
  <c r="B236" i="6"/>
  <c r="D235" i="6"/>
  <c r="E234" i="6"/>
  <c r="C234" i="6"/>
  <c r="D234" i="6"/>
  <c r="B234" i="6"/>
  <c r="F232" i="6"/>
  <c r="F231" i="6"/>
  <c r="D230" i="6"/>
  <c r="D229" i="6"/>
  <c r="D228" i="6"/>
  <c r="D227" i="6"/>
  <c r="F226" i="6"/>
  <c r="E226" i="6"/>
  <c r="C226" i="6"/>
  <c r="D226" i="6"/>
  <c r="B226" i="6"/>
  <c r="D225" i="6"/>
  <c r="E224" i="6"/>
  <c r="C224" i="6"/>
  <c r="D224" i="6"/>
  <c r="B224" i="6"/>
  <c r="F222" i="6"/>
  <c r="F221" i="6"/>
  <c r="D220" i="6"/>
  <c r="D219" i="6"/>
  <c r="D218" i="6"/>
  <c r="D217" i="6"/>
  <c r="F216" i="6"/>
  <c r="E216" i="6"/>
  <c r="C216" i="6"/>
  <c r="D216" i="6"/>
  <c r="B216" i="6"/>
  <c r="D215" i="6"/>
  <c r="E214" i="6"/>
  <c r="D214" i="6"/>
  <c r="B214" i="6"/>
  <c r="F212" i="6"/>
  <c r="F211" i="6"/>
  <c r="D210" i="6"/>
  <c r="D209" i="6"/>
  <c r="D208" i="6"/>
  <c r="D207" i="6"/>
  <c r="F206" i="6"/>
  <c r="E206" i="6"/>
  <c r="C206" i="6"/>
  <c r="D206" i="6"/>
  <c r="B206" i="6"/>
  <c r="D205" i="6"/>
  <c r="E204" i="6"/>
  <c r="D204" i="6"/>
  <c r="B204" i="6"/>
  <c r="F202" i="6"/>
  <c r="F201" i="6"/>
  <c r="D200" i="6"/>
  <c r="D199" i="6"/>
  <c r="D198" i="6"/>
  <c r="D197" i="6"/>
  <c r="F196" i="6"/>
  <c r="E196" i="6"/>
  <c r="C196" i="6"/>
  <c r="D196" i="6"/>
  <c r="B196" i="6"/>
  <c r="D195" i="6"/>
  <c r="E194" i="6"/>
  <c r="C194" i="6"/>
  <c r="D194" i="6"/>
  <c r="B194" i="6"/>
  <c r="F192" i="6"/>
  <c r="F191" i="6"/>
  <c r="D190" i="6"/>
  <c r="D189" i="6"/>
  <c r="D188" i="6"/>
  <c r="D187" i="6"/>
  <c r="F186" i="6"/>
  <c r="E186" i="6"/>
  <c r="C186" i="6"/>
  <c r="D186" i="6"/>
  <c r="B186" i="6"/>
  <c r="D185" i="6"/>
  <c r="E184" i="6"/>
  <c r="D184" i="6"/>
  <c r="B184" i="6"/>
  <c r="D183" i="6"/>
  <c r="E182" i="6"/>
  <c r="D182" i="6"/>
  <c r="B182" i="6"/>
  <c r="D181" i="6"/>
  <c r="E180" i="6"/>
  <c r="D180" i="6"/>
  <c r="B180" i="6"/>
  <c r="F178" i="6"/>
  <c r="F177" i="6"/>
  <c r="D176" i="6"/>
  <c r="D175" i="6"/>
  <c r="D174" i="6"/>
  <c r="D173" i="6"/>
  <c r="F172" i="6"/>
  <c r="E172" i="6"/>
  <c r="C172" i="6"/>
  <c r="D172" i="6"/>
  <c r="B172" i="6"/>
  <c r="D171" i="6"/>
  <c r="E170" i="6"/>
  <c r="C170" i="6"/>
  <c r="D170" i="6"/>
  <c r="B170" i="6"/>
  <c r="F168" i="6"/>
  <c r="F167" i="6"/>
  <c r="D166" i="6"/>
  <c r="D165" i="6"/>
  <c r="D164" i="6"/>
  <c r="D163" i="6"/>
  <c r="F162" i="6"/>
  <c r="E162" i="6"/>
  <c r="C162" i="6"/>
  <c r="D162" i="6"/>
  <c r="B162" i="6"/>
  <c r="D161" i="6"/>
  <c r="E160" i="6"/>
  <c r="D160" i="6"/>
  <c r="B160" i="6"/>
  <c r="D159" i="6"/>
  <c r="E158" i="6"/>
  <c r="C158" i="6"/>
  <c r="D158" i="6"/>
  <c r="B158" i="6"/>
  <c r="F156" i="6"/>
  <c r="F155" i="6"/>
  <c r="D154" i="6"/>
  <c r="D153" i="6"/>
  <c r="D152" i="6"/>
  <c r="D151" i="6"/>
  <c r="F150" i="6"/>
  <c r="E150" i="6"/>
  <c r="C150" i="6"/>
  <c r="D150" i="6"/>
  <c r="B150" i="6"/>
  <c r="D149" i="6"/>
  <c r="E148" i="6"/>
  <c r="C148" i="6"/>
  <c r="D148" i="6"/>
  <c r="B148" i="6"/>
  <c r="D147" i="6"/>
  <c r="E146" i="6"/>
  <c r="C146" i="6"/>
  <c r="D146" i="6"/>
  <c r="B146" i="6"/>
  <c r="F144" i="6"/>
  <c r="F143" i="6"/>
  <c r="D142" i="6"/>
  <c r="D141" i="6"/>
  <c r="D140" i="6"/>
  <c r="D139" i="6"/>
  <c r="F138" i="6"/>
  <c r="E138" i="6"/>
  <c r="C138" i="6"/>
  <c r="D138" i="6"/>
  <c r="B138" i="6"/>
  <c r="D137" i="6"/>
  <c r="E136" i="6"/>
  <c r="C136" i="6"/>
  <c r="D136" i="6"/>
  <c r="B136" i="6"/>
  <c r="D135" i="6"/>
  <c r="E134" i="6"/>
  <c r="C134" i="6"/>
  <c r="D134" i="6"/>
  <c r="B134" i="6"/>
  <c r="F132" i="6"/>
  <c r="F131" i="6"/>
  <c r="D130" i="6"/>
  <c r="D129" i="6"/>
  <c r="D128" i="6"/>
  <c r="D127" i="6"/>
  <c r="F126" i="6"/>
  <c r="E126" i="6"/>
  <c r="C126" i="6"/>
  <c r="D126" i="6"/>
  <c r="B126" i="6"/>
  <c r="D125" i="6"/>
  <c r="E124" i="6"/>
  <c r="C124" i="6"/>
  <c r="D124" i="6"/>
  <c r="B124" i="6"/>
  <c r="D123" i="6"/>
  <c r="E122" i="6"/>
  <c r="C122" i="6"/>
  <c r="D122" i="6"/>
  <c r="B122" i="6"/>
  <c r="F120" i="6"/>
  <c r="F119" i="6"/>
  <c r="D118" i="6"/>
  <c r="D117" i="6"/>
  <c r="D116" i="6"/>
  <c r="D115" i="6"/>
  <c r="F114" i="6"/>
  <c r="E114" i="6"/>
  <c r="C114" i="6"/>
  <c r="D114" i="6"/>
  <c r="B114" i="6"/>
  <c r="A113" i="6"/>
  <c r="C111" i="6"/>
  <c r="C110" i="6"/>
  <c r="C109" i="6"/>
  <c r="F103" i="6"/>
  <c r="F102" i="6"/>
  <c r="D101" i="6"/>
  <c r="D100" i="6"/>
  <c r="D99" i="6"/>
  <c r="D98" i="6"/>
  <c r="E96" i="6"/>
  <c r="C96" i="6"/>
  <c r="D96" i="6"/>
  <c r="B96" i="6"/>
  <c r="F94" i="6"/>
  <c r="F93" i="6"/>
  <c r="D86" i="6"/>
  <c r="D85" i="6"/>
  <c r="D84" i="6"/>
  <c r="D83" i="6"/>
  <c r="F82" i="6"/>
  <c r="E82" i="6"/>
  <c r="C82" i="6"/>
  <c r="D82" i="6"/>
  <c r="B82" i="6"/>
  <c r="F80" i="6"/>
  <c r="F79" i="6"/>
  <c r="D72" i="6"/>
  <c r="D71" i="6"/>
  <c r="D70" i="6"/>
  <c r="D69" i="6"/>
  <c r="F68" i="6"/>
  <c r="E68" i="6"/>
  <c r="C68" i="6"/>
  <c r="D68" i="6"/>
  <c r="B68" i="6"/>
  <c r="F66" i="6"/>
  <c r="F65" i="6"/>
  <c r="D58" i="6"/>
  <c r="D57" i="6"/>
  <c r="D56" i="6"/>
  <c r="D55" i="6"/>
  <c r="F54" i="6"/>
  <c r="E54" i="6"/>
  <c r="C54" i="6"/>
  <c r="D54" i="6"/>
  <c r="B54" i="6"/>
  <c r="F52" i="6"/>
  <c r="F51" i="6"/>
  <c r="D44" i="6"/>
  <c r="D43" i="6"/>
  <c r="D42" i="6"/>
  <c r="D41" i="6"/>
  <c r="F40" i="6"/>
  <c r="E40" i="6"/>
  <c r="C40" i="6"/>
  <c r="D40" i="6"/>
  <c r="B40" i="6"/>
  <c r="A39" i="6"/>
  <c r="A37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AD15" i="5"/>
  <c r="C349" i="5"/>
  <c r="C348" i="5"/>
  <c r="C347" i="5"/>
  <c r="Y343" i="5"/>
  <c r="X343" i="5"/>
  <c r="W343" i="5"/>
  <c r="G342" i="5"/>
  <c r="E342" i="5"/>
  <c r="J341" i="5"/>
  <c r="E341" i="5"/>
  <c r="J340" i="5"/>
  <c r="E340" i="5"/>
  <c r="J339" i="5"/>
  <c r="G339" i="5"/>
  <c r="F339" i="5"/>
  <c r="F338" i="5"/>
  <c r="E338" i="5"/>
  <c r="D338" i="5"/>
  <c r="I338" i="5"/>
  <c r="C338" i="5"/>
  <c r="B338" i="5"/>
  <c r="A338" i="5"/>
  <c r="Y337" i="5"/>
  <c r="X337" i="5"/>
  <c r="W337" i="5"/>
  <c r="G336" i="5"/>
  <c r="E336" i="5"/>
  <c r="J335" i="5"/>
  <c r="E335" i="5"/>
  <c r="J334" i="5"/>
  <c r="E334" i="5"/>
  <c r="J333" i="5"/>
  <c r="G333" i="5"/>
  <c r="F333" i="5"/>
  <c r="F332" i="5"/>
  <c r="E332" i="5"/>
  <c r="D332" i="5"/>
  <c r="I332" i="5"/>
  <c r="C332" i="5"/>
  <c r="B332" i="5"/>
  <c r="A332" i="5"/>
  <c r="Y331" i="5"/>
  <c r="X331" i="5"/>
  <c r="W331" i="5"/>
  <c r="G330" i="5"/>
  <c r="E330" i="5"/>
  <c r="J329" i="5"/>
  <c r="E329" i="5"/>
  <c r="J328" i="5"/>
  <c r="E328" i="5"/>
  <c r="J327" i="5"/>
  <c r="G327" i="5"/>
  <c r="F327" i="5"/>
  <c r="F326" i="5"/>
  <c r="E326" i="5"/>
  <c r="D326" i="5"/>
  <c r="I326" i="5"/>
  <c r="C326" i="5"/>
  <c r="B326" i="5"/>
  <c r="A326" i="5"/>
  <c r="A325" i="5"/>
  <c r="Z321" i="5"/>
  <c r="Y321" i="5"/>
  <c r="W321" i="5"/>
  <c r="J320" i="5"/>
  <c r="G320" i="5"/>
  <c r="F320" i="5"/>
  <c r="E320" i="5"/>
  <c r="D320" i="5"/>
  <c r="I320" i="5"/>
  <c r="C320" i="5"/>
  <c r="B320" i="5"/>
  <c r="A320" i="5"/>
  <c r="Z319" i="5"/>
  <c r="Y319" i="5"/>
  <c r="W319" i="5"/>
  <c r="J317" i="5"/>
  <c r="G317" i="5"/>
  <c r="F317" i="5"/>
  <c r="D317" i="5"/>
  <c r="I317" i="5"/>
  <c r="C317" i="5"/>
  <c r="B317" i="5"/>
  <c r="A317" i="5"/>
  <c r="Z316" i="5"/>
  <c r="Y316" i="5"/>
  <c r="W316" i="5"/>
  <c r="J314" i="5"/>
  <c r="G314" i="5"/>
  <c r="F314" i="5"/>
  <c r="D314" i="5"/>
  <c r="I314" i="5"/>
  <c r="C314" i="5"/>
  <c r="B314" i="5"/>
  <c r="A314" i="5"/>
  <c r="A313" i="5"/>
  <c r="Z309" i="5"/>
  <c r="Y309" i="5"/>
  <c r="W309" i="5"/>
  <c r="J308" i="5"/>
  <c r="Z308" i="5"/>
  <c r="Y308" i="5"/>
  <c r="W308" i="5"/>
  <c r="F308" i="5"/>
  <c r="D308" i="5"/>
  <c r="C308" i="5"/>
  <c r="B308" i="5"/>
  <c r="A308" i="5"/>
  <c r="J307" i="5"/>
  <c r="Z307" i="5"/>
  <c r="Y307" i="5"/>
  <c r="W307" i="5"/>
  <c r="F307" i="5"/>
  <c r="D307" i="5"/>
  <c r="C307" i="5"/>
  <c r="B307" i="5"/>
  <c r="A307" i="5"/>
  <c r="J306" i="5"/>
  <c r="Z306" i="5"/>
  <c r="Y306" i="5"/>
  <c r="W306" i="5"/>
  <c r="F306" i="5"/>
  <c r="D306" i="5"/>
  <c r="C306" i="5"/>
  <c r="B306" i="5"/>
  <c r="A306" i="5"/>
  <c r="J305" i="5"/>
  <c r="Z305" i="5"/>
  <c r="Y305" i="5"/>
  <c r="W305" i="5"/>
  <c r="F305" i="5"/>
  <c r="D305" i="5"/>
  <c r="C305" i="5"/>
  <c r="B305" i="5"/>
  <c r="A305" i="5"/>
  <c r="G304" i="5"/>
  <c r="E304" i="5"/>
  <c r="J303" i="5"/>
  <c r="E303" i="5"/>
  <c r="J302" i="5"/>
  <c r="E302" i="5"/>
  <c r="J301" i="5"/>
  <c r="G301" i="5"/>
  <c r="F301" i="5"/>
  <c r="J300" i="5"/>
  <c r="G300" i="5"/>
  <c r="F300" i="5"/>
  <c r="J299" i="5"/>
  <c r="G299" i="5"/>
  <c r="F299" i="5"/>
  <c r="J298" i="5"/>
  <c r="G298" i="5"/>
  <c r="F298" i="5"/>
  <c r="F296" i="5"/>
  <c r="D296" i="5"/>
  <c r="I296" i="5"/>
  <c r="C296" i="5"/>
  <c r="B296" i="5"/>
  <c r="A296" i="5"/>
  <c r="Z295" i="5"/>
  <c r="Y295" i="5"/>
  <c r="W295" i="5"/>
  <c r="J294" i="5"/>
  <c r="Z294" i="5"/>
  <c r="Y294" i="5"/>
  <c r="W294" i="5"/>
  <c r="F294" i="5"/>
  <c r="D294" i="5"/>
  <c r="C294" i="5"/>
  <c r="B294" i="5"/>
  <c r="A294" i="5"/>
  <c r="J293" i="5"/>
  <c r="Z293" i="5"/>
  <c r="Y293" i="5"/>
  <c r="W293" i="5"/>
  <c r="F293" i="5"/>
  <c r="D293" i="5"/>
  <c r="C293" i="5"/>
  <c r="B293" i="5"/>
  <c r="A293" i="5"/>
  <c r="J292" i="5"/>
  <c r="Z292" i="5"/>
  <c r="Y292" i="5"/>
  <c r="W292" i="5"/>
  <c r="F292" i="5"/>
  <c r="D292" i="5"/>
  <c r="B292" i="5"/>
  <c r="A292" i="5"/>
  <c r="G291" i="5"/>
  <c r="E291" i="5"/>
  <c r="J290" i="5"/>
  <c r="E290" i="5"/>
  <c r="J289" i="5"/>
  <c r="E289" i="5"/>
  <c r="J288" i="5"/>
  <c r="G288" i="5"/>
  <c r="F288" i="5"/>
  <c r="J287" i="5"/>
  <c r="G287" i="5"/>
  <c r="F287" i="5"/>
  <c r="F285" i="5"/>
  <c r="D285" i="5"/>
  <c r="I285" i="5"/>
  <c r="C285" i="5"/>
  <c r="B285" i="5"/>
  <c r="A285" i="5"/>
  <c r="Z284" i="5"/>
  <c r="Y284" i="5"/>
  <c r="W284" i="5"/>
  <c r="J283" i="5"/>
  <c r="Z283" i="5"/>
  <c r="Y283" i="5"/>
  <c r="W283" i="5"/>
  <c r="F283" i="5"/>
  <c r="D283" i="5"/>
  <c r="C283" i="5"/>
  <c r="B283" i="5"/>
  <c r="A283" i="5"/>
  <c r="G282" i="5"/>
  <c r="E282" i="5"/>
  <c r="J281" i="5"/>
  <c r="E281" i="5"/>
  <c r="J280" i="5"/>
  <c r="E280" i="5"/>
  <c r="J279" i="5"/>
  <c r="G279" i="5"/>
  <c r="F279" i="5"/>
  <c r="J278" i="5"/>
  <c r="G278" i="5"/>
  <c r="F278" i="5"/>
  <c r="J277" i="5"/>
  <c r="G277" i="5"/>
  <c r="F277" i="5"/>
  <c r="J276" i="5"/>
  <c r="G276" i="5"/>
  <c r="F276" i="5"/>
  <c r="F274" i="5"/>
  <c r="D274" i="5"/>
  <c r="I274" i="5"/>
  <c r="C274" i="5"/>
  <c r="B274" i="5"/>
  <c r="A274" i="5"/>
  <c r="Z273" i="5"/>
  <c r="Y273" i="5"/>
  <c r="W273" i="5"/>
  <c r="J272" i="5"/>
  <c r="Z272" i="5"/>
  <c r="Y272" i="5"/>
  <c r="W272" i="5"/>
  <c r="F272" i="5"/>
  <c r="D272" i="5"/>
  <c r="C272" i="5"/>
  <c r="B272" i="5"/>
  <c r="A272" i="5"/>
  <c r="G271" i="5"/>
  <c r="E271" i="5"/>
  <c r="J270" i="5"/>
  <c r="E270" i="5"/>
  <c r="J269" i="5"/>
  <c r="E269" i="5"/>
  <c r="J268" i="5"/>
  <c r="G268" i="5"/>
  <c r="F268" i="5"/>
  <c r="J267" i="5"/>
  <c r="G267" i="5"/>
  <c r="F267" i="5"/>
  <c r="J266" i="5"/>
  <c r="G266" i="5"/>
  <c r="F266" i="5"/>
  <c r="J265" i="5"/>
  <c r="G265" i="5"/>
  <c r="F265" i="5"/>
  <c r="F263" i="5"/>
  <c r="D263" i="5"/>
  <c r="I263" i="5"/>
  <c r="C263" i="5"/>
  <c r="B263" i="5"/>
  <c r="A263" i="5"/>
  <c r="A262" i="5"/>
  <c r="Z258" i="5"/>
  <c r="Y258" i="5"/>
  <c r="W258" i="5"/>
  <c r="J257" i="5"/>
  <c r="Z257" i="5"/>
  <c r="Y257" i="5"/>
  <c r="W257" i="5"/>
  <c r="F257" i="5"/>
  <c r="D257" i="5"/>
  <c r="B257" i="5"/>
  <c r="A257" i="5"/>
  <c r="J256" i="5"/>
  <c r="Z256" i="5"/>
  <c r="Y256" i="5"/>
  <c r="W256" i="5"/>
  <c r="F256" i="5"/>
  <c r="D256" i="5"/>
  <c r="B256" i="5"/>
  <c r="A256" i="5"/>
  <c r="J255" i="5"/>
  <c r="Z255" i="5"/>
  <c r="Y255" i="5"/>
  <c r="W255" i="5"/>
  <c r="F255" i="5"/>
  <c r="D255" i="5"/>
  <c r="B255" i="5"/>
  <c r="A255" i="5"/>
  <c r="J254" i="5"/>
  <c r="Z254" i="5"/>
  <c r="Y254" i="5"/>
  <c r="W254" i="5"/>
  <c r="F254" i="5"/>
  <c r="D254" i="5"/>
  <c r="B254" i="5"/>
  <c r="A254" i="5"/>
  <c r="J253" i="5"/>
  <c r="Z253" i="5"/>
  <c r="Y253" i="5"/>
  <c r="W253" i="5"/>
  <c r="F253" i="5"/>
  <c r="D253" i="5"/>
  <c r="B253" i="5"/>
  <c r="A253" i="5"/>
  <c r="J252" i="5"/>
  <c r="Z252" i="5"/>
  <c r="Y252" i="5"/>
  <c r="W252" i="5"/>
  <c r="F252" i="5"/>
  <c r="D252" i="5"/>
  <c r="B252" i="5"/>
  <c r="A252" i="5"/>
  <c r="J251" i="5"/>
  <c r="Z251" i="5"/>
  <c r="Y251" i="5"/>
  <c r="W251" i="5"/>
  <c r="F251" i="5"/>
  <c r="D251" i="5"/>
  <c r="C251" i="5"/>
  <c r="B251" i="5"/>
  <c r="A251" i="5"/>
  <c r="G250" i="5"/>
  <c r="E250" i="5"/>
  <c r="J249" i="5"/>
  <c r="E249" i="5"/>
  <c r="J248" i="5"/>
  <c r="E248" i="5"/>
  <c r="J247" i="5"/>
  <c r="G247" i="5"/>
  <c r="F247" i="5"/>
  <c r="J246" i="5"/>
  <c r="G246" i="5"/>
  <c r="F246" i="5"/>
  <c r="J245" i="5"/>
  <c r="G245" i="5"/>
  <c r="F245" i="5"/>
  <c r="J244" i="5"/>
  <c r="G244" i="5"/>
  <c r="F244" i="5"/>
  <c r="F243" i="5"/>
  <c r="E243" i="5"/>
  <c r="D243" i="5"/>
  <c r="I243" i="5"/>
  <c r="C243" i="5"/>
  <c r="B243" i="5"/>
  <c r="A243" i="5"/>
  <c r="Z242" i="5"/>
  <c r="Y242" i="5"/>
  <c r="W242" i="5"/>
  <c r="J241" i="5"/>
  <c r="Z241" i="5"/>
  <c r="Y241" i="5"/>
  <c r="W241" i="5"/>
  <c r="F241" i="5"/>
  <c r="D241" i="5"/>
  <c r="C241" i="5"/>
  <c r="B241" i="5"/>
  <c r="A241" i="5"/>
  <c r="J240" i="5"/>
  <c r="Z240" i="5"/>
  <c r="Y240" i="5"/>
  <c r="W240" i="5"/>
  <c r="F240" i="5"/>
  <c r="D240" i="5"/>
  <c r="C240" i="5"/>
  <c r="B240" i="5"/>
  <c r="A240" i="5"/>
  <c r="G239" i="5"/>
  <c r="E239" i="5"/>
  <c r="J238" i="5"/>
  <c r="E238" i="5"/>
  <c r="J237" i="5"/>
  <c r="E237" i="5"/>
  <c r="J236" i="5"/>
  <c r="G236" i="5"/>
  <c r="F236" i="5"/>
  <c r="J235" i="5"/>
  <c r="G235" i="5"/>
  <c r="F235" i="5"/>
  <c r="J234" i="5"/>
  <c r="G234" i="5"/>
  <c r="F234" i="5"/>
  <c r="F233" i="5"/>
  <c r="E233" i="5"/>
  <c r="D233" i="5"/>
  <c r="I233" i="5"/>
  <c r="C233" i="5"/>
  <c r="B233" i="5"/>
  <c r="A233" i="5"/>
  <c r="Z232" i="5"/>
  <c r="Y232" i="5"/>
  <c r="W232" i="5"/>
  <c r="J231" i="5"/>
  <c r="Z231" i="5"/>
  <c r="Y231" i="5"/>
  <c r="W231" i="5"/>
  <c r="F231" i="5"/>
  <c r="D231" i="5"/>
  <c r="B231" i="5"/>
  <c r="A231" i="5"/>
  <c r="G230" i="5"/>
  <c r="E230" i="5"/>
  <c r="J229" i="5"/>
  <c r="E229" i="5"/>
  <c r="J228" i="5"/>
  <c r="E228" i="5"/>
  <c r="J227" i="5"/>
  <c r="G227" i="5"/>
  <c r="F227" i="5"/>
  <c r="J226" i="5"/>
  <c r="G226" i="5"/>
  <c r="F226" i="5"/>
  <c r="J225" i="5"/>
  <c r="G225" i="5"/>
  <c r="F225" i="5"/>
  <c r="J224" i="5"/>
  <c r="G224" i="5"/>
  <c r="F224" i="5"/>
  <c r="F223" i="5"/>
  <c r="E223" i="5"/>
  <c r="D223" i="5"/>
  <c r="I223" i="5"/>
  <c r="C223" i="5"/>
  <c r="B223" i="5"/>
  <c r="A223" i="5"/>
  <c r="Z222" i="5"/>
  <c r="Y222" i="5"/>
  <c r="W222" i="5"/>
  <c r="J221" i="5"/>
  <c r="Z221" i="5"/>
  <c r="Y221" i="5"/>
  <c r="W221" i="5"/>
  <c r="F221" i="5"/>
  <c r="D221" i="5"/>
  <c r="C221" i="5"/>
  <c r="B221" i="5"/>
  <c r="A221" i="5"/>
  <c r="G220" i="5"/>
  <c r="E220" i="5"/>
  <c r="J219" i="5"/>
  <c r="E219" i="5"/>
  <c r="J218" i="5"/>
  <c r="E218" i="5"/>
  <c r="J217" i="5"/>
  <c r="G217" i="5"/>
  <c r="F217" i="5"/>
  <c r="J216" i="5"/>
  <c r="G216" i="5"/>
  <c r="F216" i="5"/>
  <c r="J215" i="5"/>
  <c r="G215" i="5"/>
  <c r="F215" i="5"/>
  <c r="J214" i="5"/>
  <c r="G214" i="5"/>
  <c r="F214" i="5"/>
  <c r="F213" i="5"/>
  <c r="E213" i="5"/>
  <c r="D213" i="5"/>
  <c r="I213" i="5"/>
  <c r="C213" i="5"/>
  <c r="B213" i="5"/>
  <c r="A213" i="5"/>
  <c r="Z212" i="5"/>
  <c r="Y212" i="5"/>
  <c r="W212" i="5"/>
  <c r="J211" i="5"/>
  <c r="Z211" i="5"/>
  <c r="Y211" i="5"/>
  <c r="W211" i="5"/>
  <c r="F211" i="5"/>
  <c r="D211" i="5"/>
  <c r="C211" i="5"/>
  <c r="B211" i="5"/>
  <c r="A211" i="5"/>
  <c r="G210" i="5"/>
  <c r="E210" i="5"/>
  <c r="J209" i="5"/>
  <c r="E209" i="5"/>
  <c r="J208" i="5"/>
  <c r="E208" i="5"/>
  <c r="J207" i="5"/>
  <c r="G207" i="5"/>
  <c r="F207" i="5"/>
  <c r="J206" i="5"/>
  <c r="G206" i="5"/>
  <c r="F206" i="5"/>
  <c r="F205" i="5"/>
  <c r="E205" i="5"/>
  <c r="D205" i="5"/>
  <c r="I205" i="5"/>
  <c r="C205" i="5"/>
  <c r="B205" i="5"/>
  <c r="A205" i="5"/>
  <c r="Z204" i="5"/>
  <c r="Y204" i="5"/>
  <c r="W204" i="5"/>
  <c r="J203" i="5"/>
  <c r="Z203" i="5"/>
  <c r="Y203" i="5"/>
  <c r="W203" i="5"/>
  <c r="F203" i="5"/>
  <c r="D203" i="5"/>
  <c r="C203" i="5"/>
  <c r="B203" i="5"/>
  <c r="A203" i="5"/>
  <c r="G202" i="5"/>
  <c r="E202" i="5"/>
  <c r="J201" i="5"/>
  <c r="E201" i="5"/>
  <c r="J200" i="5"/>
  <c r="E200" i="5"/>
  <c r="J199" i="5"/>
  <c r="G199" i="5"/>
  <c r="F199" i="5"/>
  <c r="J198" i="5"/>
  <c r="G198" i="5"/>
  <c r="F198" i="5"/>
  <c r="J197" i="5"/>
  <c r="G197" i="5"/>
  <c r="F197" i="5"/>
  <c r="J196" i="5"/>
  <c r="G196" i="5"/>
  <c r="F196" i="5"/>
  <c r="F195" i="5"/>
  <c r="E195" i="5"/>
  <c r="D195" i="5"/>
  <c r="I195" i="5"/>
  <c r="C195" i="5"/>
  <c r="B195" i="5"/>
  <c r="A195" i="5"/>
  <c r="Z194" i="5"/>
  <c r="Y194" i="5"/>
  <c r="W194" i="5"/>
  <c r="J193" i="5"/>
  <c r="Z193" i="5"/>
  <c r="Y193" i="5"/>
  <c r="W193" i="5"/>
  <c r="F193" i="5"/>
  <c r="D193" i="5"/>
  <c r="C193" i="5"/>
  <c r="B193" i="5"/>
  <c r="A193" i="5"/>
  <c r="J192" i="5"/>
  <c r="Z192" i="5"/>
  <c r="Y192" i="5"/>
  <c r="W192" i="5"/>
  <c r="F192" i="5"/>
  <c r="D192" i="5"/>
  <c r="C192" i="5"/>
  <c r="B192" i="5"/>
  <c r="A192" i="5"/>
  <c r="J191" i="5"/>
  <c r="Z191" i="5"/>
  <c r="Y191" i="5"/>
  <c r="W191" i="5"/>
  <c r="F191" i="5"/>
  <c r="D191" i="5"/>
  <c r="C191" i="5"/>
  <c r="B191" i="5"/>
  <c r="A191" i="5"/>
  <c r="J190" i="5"/>
  <c r="Z190" i="5"/>
  <c r="Y190" i="5"/>
  <c r="W190" i="5"/>
  <c r="F190" i="5"/>
  <c r="D190" i="5"/>
  <c r="C190" i="5"/>
  <c r="B190" i="5"/>
  <c r="A190" i="5"/>
  <c r="G189" i="5"/>
  <c r="E189" i="5"/>
  <c r="J188" i="5"/>
  <c r="E188" i="5"/>
  <c r="J187" i="5"/>
  <c r="E187" i="5"/>
  <c r="J186" i="5"/>
  <c r="G186" i="5"/>
  <c r="F186" i="5"/>
  <c r="J185" i="5"/>
  <c r="G185" i="5"/>
  <c r="F185" i="5"/>
  <c r="F184" i="5"/>
  <c r="E184" i="5"/>
  <c r="D184" i="5"/>
  <c r="I184" i="5"/>
  <c r="C184" i="5"/>
  <c r="B184" i="5"/>
  <c r="A184" i="5"/>
  <c r="Z183" i="5"/>
  <c r="Y183" i="5"/>
  <c r="W183" i="5"/>
  <c r="J182" i="5"/>
  <c r="Z182" i="5"/>
  <c r="Y182" i="5"/>
  <c r="W182" i="5"/>
  <c r="F182" i="5"/>
  <c r="D182" i="5"/>
  <c r="C182" i="5"/>
  <c r="B182" i="5"/>
  <c r="A182" i="5"/>
  <c r="G181" i="5"/>
  <c r="E181" i="5"/>
  <c r="J180" i="5"/>
  <c r="E180" i="5"/>
  <c r="J179" i="5"/>
  <c r="E179" i="5"/>
  <c r="J178" i="5"/>
  <c r="G178" i="5"/>
  <c r="F178" i="5"/>
  <c r="J177" i="5"/>
  <c r="G177" i="5"/>
  <c r="F177" i="5"/>
  <c r="F176" i="5"/>
  <c r="E176" i="5"/>
  <c r="D176" i="5"/>
  <c r="I176" i="5"/>
  <c r="C176" i="5"/>
  <c r="B176" i="5"/>
  <c r="A176" i="5"/>
  <c r="Z175" i="5"/>
  <c r="Y175" i="5"/>
  <c r="W175" i="5"/>
  <c r="J174" i="5"/>
  <c r="Z174" i="5"/>
  <c r="Y174" i="5"/>
  <c r="W174" i="5"/>
  <c r="F174" i="5"/>
  <c r="D174" i="5"/>
  <c r="C174" i="5"/>
  <c r="B174" i="5"/>
  <c r="A174" i="5"/>
  <c r="G173" i="5"/>
  <c r="E173" i="5"/>
  <c r="J172" i="5"/>
  <c r="E172" i="5"/>
  <c r="J171" i="5"/>
  <c r="E171" i="5"/>
  <c r="J170" i="5"/>
  <c r="G170" i="5"/>
  <c r="F170" i="5"/>
  <c r="J169" i="5"/>
  <c r="G169" i="5"/>
  <c r="F169" i="5"/>
  <c r="J168" i="5"/>
  <c r="G168" i="5"/>
  <c r="F168" i="5"/>
  <c r="J167" i="5"/>
  <c r="G167" i="5"/>
  <c r="F167" i="5"/>
  <c r="F166" i="5"/>
  <c r="E166" i="5"/>
  <c r="D166" i="5"/>
  <c r="I166" i="5"/>
  <c r="C166" i="5"/>
  <c r="B166" i="5"/>
  <c r="A166" i="5"/>
  <c r="Z165" i="5"/>
  <c r="Y165" i="5"/>
  <c r="W165" i="5"/>
  <c r="J164" i="5"/>
  <c r="Z164" i="5"/>
  <c r="Y164" i="5"/>
  <c r="W164" i="5"/>
  <c r="F164" i="5"/>
  <c r="D164" i="5"/>
  <c r="C164" i="5"/>
  <c r="B164" i="5"/>
  <c r="A164" i="5"/>
  <c r="G163" i="5"/>
  <c r="E163" i="5"/>
  <c r="J162" i="5"/>
  <c r="E162" i="5"/>
  <c r="J161" i="5"/>
  <c r="E161" i="5"/>
  <c r="J160" i="5"/>
  <c r="G160" i="5"/>
  <c r="F160" i="5"/>
  <c r="J159" i="5"/>
  <c r="G159" i="5"/>
  <c r="F159" i="5"/>
  <c r="J158" i="5"/>
  <c r="G158" i="5"/>
  <c r="F158" i="5"/>
  <c r="J157" i="5"/>
  <c r="G157" i="5"/>
  <c r="F157" i="5"/>
  <c r="F156" i="5"/>
  <c r="E156" i="5"/>
  <c r="D156" i="5"/>
  <c r="I156" i="5"/>
  <c r="C156" i="5"/>
  <c r="B156" i="5"/>
  <c r="A156" i="5"/>
  <c r="Z155" i="5"/>
  <c r="Y155" i="5"/>
  <c r="W155" i="5"/>
  <c r="J154" i="5"/>
  <c r="Z154" i="5"/>
  <c r="Y154" i="5"/>
  <c r="W154" i="5"/>
  <c r="F154" i="5"/>
  <c r="D154" i="5"/>
  <c r="B154" i="5"/>
  <c r="A154" i="5"/>
  <c r="G153" i="5"/>
  <c r="E153" i="5"/>
  <c r="J152" i="5"/>
  <c r="E152" i="5"/>
  <c r="J151" i="5"/>
  <c r="E151" i="5"/>
  <c r="J150" i="5"/>
  <c r="G150" i="5"/>
  <c r="F150" i="5"/>
  <c r="J149" i="5"/>
  <c r="G149" i="5"/>
  <c r="F149" i="5"/>
  <c r="F148" i="5"/>
  <c r="E148" i="5"/>
  <c r="D148" i="5"/>
  <c r="I148" i="5"/>
  <c r="C148" i="5"/>
  <c r="B148" i="5"/>
  <c r="A148" i="5"/>
  <c r="Z147" i="5"/>
  <c r="Y147" i="5"/>
  <c r="W147" i="5"/>
  <c r="J146" i="5"/>
  <c r="Z146" i="5"/>
  <c r="Y146" i="5"/>
  <c r="W146" i="5"/>
  <c r="F146" i="5"/>
  <c r="D146" i="5"/>
  <c r="B146" i="5"/>
  <c r="A146" i="5"/>
  <c r="G145" i="5"/>
  <c r="E145" i="5"/>
  <c r="J144" i="5"/>
  <c r="E144" i="5"/>
  <c r="J143" i="5"/>
  <c r="E143" i="5"/>
  <c r="J142" i="5"/>
  <c r="G142" i="5"/>
  <c r="F142" i="5"/>
  <c r="J141" i="5"/>
  <c r="G141" i="5"/>
  <c r="F141" i="5"/>
  <c r="F140" i="5"/>
  <c r="E140" i="5"/>
  <c r="D140" i="5"/>
  <c r="I140" i="5"/>
  <c r="C140" i="5"/>
  <c r="B140" i="5"/>
  <c r="A140" i="5"/>
  <c r="Z139" i="5"/>
  <c r="Y139" i="5"/>
  <c r="W139" i="5"/>
  <c r="J138" i="5"/>
  <c r="Z138" i="5"/>
  <c r="Y138" i="5"/>
  <c r="W138" i="5"/>
  <c r="F138" i="5"/>
  <c r="D138" i="5"/>
  <c r="C138" i="5"/>
  <c r="B138" i="5"/>
  <c r="A138" i="5"/>
  <c r="G137" i="5"/>
  <c r="E137" i="5"/>
  <c r="J136" i="5"/>
  <c r="E136" i="5"/>
  <c r="J135" i="5"/>
  <c r="E135" i="5"/>
  <c r="J134" i="5"/>
  <c r="G134" i="5"/>
  <c r="F134" i="5"/>
  <c r="J133" i="5"/>
  <c r="G133" i="5"/>
  <c r="F133" i="5"/>
  <c r="F132" i="5"/>
  <c r="E132" i="5"/>
  <c r="D132" i="5"/>
  <c r="I132" i="5"/>
  <c r="C132" i="5"/>
  <c r="B132" i="5"/>
  <c r="A132" i="5"/>
  <c r="Z131" i="5"/>
  <c r="Y131" i="5"/>
  <c r="W131" i="5"/>
  <c r="J130" i="5"/>
  <c r="Z130" i="5"/>
  <c r="Y130" i="5"/>
  <c r="W130" i="5"/>
  <c r="F130" i="5"/>
  <c r="D130" i="5"/>
  <c r="B130" i="5"/>
  <c r="A130" i="5"/>
  <c r="J129" i="5"/>
  <c r="Z129" i="5"/>
  <c r="Y129" i="5"/>
  <c r="W129" i="5"/>
  <c r="F129" i="5"/>
  <c r="D129" i="5"/>
  <c r="B129" i="5"/>
  <c r="A129" i="5"/>
  <c r="J128" i="5"/>
  <c r="Z128" i="5"/>
  <c r="Y128" i="5"/>
  <c r="W128" i="5"/>
  <c r="F128" i="5"/>
  <c r="D128" i="5"/>
  <c r="B128" i="5"/>
  <c r="A128" i="5"/>
  <c r="G127" i="5"/>
  <c r="E127" i="5"/>
  <c r="J126" i="5"/>
  <c r="E126" i="5"/>
  <c r="J125" i="5"/>
  <c r="E125" i="5"/>
  <c r="J124" i="5"/>
  <c r="G124" i="5"/>
  <c r="F124" i="5"/>
  <c r="J123" i="5"/>
  <c r="G123" i="5"/>
  <c r="F123" i="5"/>
  <c r="F122" i="5"/>
  <c r="E122" i="5"/>
  <c r="D122" i="5"/>
  <c r="I122" i="5"/>
  <c r="C122" i="5"/>
  <c r="B122" i="5"/>
  <c r="A122" i="5"/>
  <c r="Z121" i="5"/>
  <c r="Y121" i="5"/>
  <c r="W121" i="5"/>
  <c r="J120" i="5"/>
  <c r="Z120" i="5"/>
  <c r="Y120" i="5"/>
  <c r="W120" i="5"/>
  <c r="F120" i="5"/>
  <c r="D120" i="5"/>
  <c r="C120" i="5"/>
  <c r="B120" i="5"/>
  <c r="A120" i="5"/>
  <c r="G119" i="5"/>
  <c r="E119" i="5"/>
  <c r="J118" i="5"/>
  <c r="E118" i="5"/>
  <c r="J117" i="5"/>
  <c r="E117" i="5"/>
  <c r="J116" i="5"/>
  <c r="G116" i="5"/>
  <c r="F116" i="5"/>
  <c r="J115" i="5"/>
  <c r="G115" i="5"/>
  <c r="F115" i="5"/>
  <c r="F114" i="5"/>
  <c r="E114" i="5"/>
  <c r="D114" i="5"/>
  <c r="I114" i="5"/>
  <c r="C114" i="5"/>
  <c r="B114" i="5"/>
  <c r="A114" i="5"/>
  <c r="Z113" i="5"/>
  <c r="Y113" i="5"/>
  <c r="W113" i="5"/>
  <c r="J112" i="5"/>
  <c r="Z112" i="5"/>
  <c r="Y112" i="5"/>
  <c r="W112" i="5"/>
  <c r="F112" i="5"/>
  <c r="D112" i="5"/>
  <c r="B112" i="5"/>
  <c r="A112" i="5"/>
  <c r="J111" i="5"/>
  <c r="Z111" i="5"/>
  <c r="Y111" i="5"/>
  <c r="W111" i="5"/>
  <c r="F111" i="5"/>
  <c r="D111" i="5"/>
  <c r="C111" i="5"/>
  <c r="B111" i="5"/>
  <c r="A111" i="5"/>
  <c r="G110" i="5"/>
  <c r="E110" i="5"/>
  <c r="J109" i="5"/>
  <c r="E109" i="5"/>
  <c r="J108" i="5"/>
  <c r="E108" i="5"/>
  <c r="J107" i="5"/>
  <c r="G107" i="5"/>
  <c r="F107" i="5"/>
  <c r="J106" i="5"/>
  <c r="G106" i="5"/>
  <c r="F106" i="5"/>
  <c r="F105" i="5"/>
  <c r="E105" i="5"/>
  <c r="D105" i="5"/>
  <c r="I105" i="5"/>
  <c r="C105" i="5"/>
  <c r="B105" i="5"/>
  <c r="A105" i="5"/>
  <c r="Z104" i="5"/>
  <c r="Y104" i="5"/>
  <c r="W104" i="5"/>
  <c r="J103" i="5"/>
  <c r="Z103" i="5"/>
  <c r="Y103" i="5"/>
  <c r="W103" i="5"/>
  <c r="F103" i="5"/>
  <c r="D103" i="5"/>
  <c r="C103" i="5"/>
  <c r="B103" i="5"/>
  <c r="A103" i="5"/>
  <c r="J102" i="5"/>
  <c r="Z102" i="5"/>
  <c r="Y102" i="5"/>
  <c r="W102" i="5"/>
  <c r="F102" i="5"/>
  <c r="D102" i="5"/>
  <c r="C102" i="5"/>
  <c r="B102" i="5"/>
  <c r="A102" i="5"/>
  <c r="G101" i="5"/>
  <c r="E101" i="5"/>
  <c r="J100" i="5"/>
  <c r="E100" i="5"/>
  <c r="J99" i="5"/>
  <c r="E99" i="5"/>
  <c r="J98" i="5"/>
  <c r="G98" i="5"/>
  <c r="F98" i="5"/>
  <c r="J97" i="5"/>
  <c r="G97" i="5"/>
  <c r="F97" i="5"/>
  <c r="F96" i="5"/>
  <c r="E96" i="5"/>
  <c r="D96" i="5"/>
  <c r="I96" i="5"/>
  <c r="C96" i="5"/>
  <c r="B96" i="5"/>
  <c r="A96" i="5"/>
  <c r="Z95" i="5"/>
  <c r="Y95" i="5"/>
  <c r="W95" i="5"/>
  <c r="J94" i="5"/>
  <c r="Z94" i="5"/>
  <c r="Y94" i="5"/>
  <c r="W94" i="5"/>
  <c r="F94" i="5"/>
  <c r="D94" i="5"/>
  <c r="C94" i="5"/>
  <c r="B94" i="5"/>
  <c r="A94" i="5"/>
  <c r="J93" i="5"/>
  <c r="Z93" i="5"/>
  <c r="Y93" i="5"/>
  <c r="W93" i="5"/>
  <c r="F93" i="5"/>
  <c r="D93" i="5"/>
  <c r="C93" i="5"/>
  <c r="B93" i="5"/>
  <c r="A93" i="5"/>
  <c r="G92" i="5"/>
  <c r="E92" i="5"/>
  <c r="J91" i="5"/>
  <c r="E91" i="5"/>
  <c r="J90" i="5"/>
  <c r="E90" i="5"/>
  <c r="J89" i="5"/>
  <c r="G89" i="5"/>
  <c r="F89" i="5"/>
  <c r="J88" i="5"/>
  <c r="G88" i="5"/>
  <c r="F88" i="5"/>
  <c r="F87" i="5"/>
  <c r="E87" i="5"/>
  <c r="D87" i="5"/>
  <c r="I87" i="5"/>
  <c r="C87" i="5"/>
  <c r="B87" i="5"/>
  <c r="A87" i="5"/>
  <c r="Z86" i="5"/>
  <c r="Y86" i="5"/>
  <c r="W86" i="5"/>
  <c r="J85" i="5"/>
  <c r="Z85" i="5"/>
  <c r="Y85" i="5"/>
  <c r="W85" i="5"/>
  <c r="F85" i="5"/>
  <c r="D85" i="5"/>
  <c r="C85" i="5"/>
  <c r="B85" i="5"/>
  <c r="A85" i="5"/>
  <c r="J84" i="5"/>
  <c r="Z84" i="5"/>
  <c r="Y84" i="5"/>
  <c r="W84" i="5"/>
  <c r="F84" i="5"/>
  <c r="D84" i="5"/>
  <c r="C84" i="5"/>
  <c r="B84" i="5"/>
  <c r="A84" i="5"/>
  <c r="G83" i="5"/>
  <c r="E83" i="5"/>
  <c r="J82" i="5"/>
  <c r="E82" i="5"/>
  <c r="J81" i="5"/>
  <c r="E81" i="5"/>
  <c r="J80" i="5"/>
  <c r="G80" i="5"/>
  <c r="F80" i="5"/>
  <c r="J79" i="5"/>
  <c r="G79" i="5"/>
  <c r="F79" i="5"/>
  <c r="F78" i="5"/>
  <c r="E78" i="5"/>
  <c r="D78" i="5"/>
  <c r="I78" i="5"/>
  <c r="C78" i="5"/>
  <c r="B78" i="5"/>
  <c r="A78" i="5"/>
  <c r="A77" i="5"/>
  <c r="C75" i="5"/>
  <c r="C74" i="5"/>
  <c r="C73" i="5"/>
  <c r="Z68" i="5"/>
  <c r="Y68" i="5"/>
  <c r="X68" i="5"/>
  <c r="G67" i="5"/>
  <c r="E67" i="5"/>
  <c r="J66" i="5"/>
  <c r="E66" i="5"/>
  <c r="J65" i="5"/>
  <c r="E65" i="5"/>
  <c r="J64" i="5"/>
  <c r="G64" i="5"/>
  <c r="F64" i="5"/>
  <c r="J63" i="5"/>
  <c r="G63" i="5"/>
  <c r="F63" i="5"/>
  <c r="J62" i="5"/>
  <c r="G62" i="5"/>
  <c r="F62" i="5"/>
  <c r="F60" i="5"/>
  <c r="D60" i="5"/>
  <c r="I60" i="5"/>
  <c r="C60" i="5"/>
  <c r="B60" i="5"/>
  <c r="A60" i="5"/>
  <c r="Z59" i="5"/>
  <c r="Y59" i="5"/>
  <c r="W59" i="5"/>
  <c r="G58" i="5"/>
  <c r="E58" i="5"/>
  <c r="J57" i="5"/>
  <c r="E57" i="5"/>
  <c r="J56" i="5"/>
  <c r="E56" i="5"/>
  <c r="J55" i="5"/>
  <c r="G55" i="5"/>
  <c r="F55" i="5"/>
  <c r="F54" i="5"/>
  <c r="E54" i="5"/>
  <c r="D54" i="5"/>
  <c r="I54" i="5"/>
  <c r="C54" i="5"/>
  <c r="B54" i="5"/>
  <c r="A54" i="5"/>
  <c r="Z53" i="5"/>
  <c r="Y53" i="5"/>
  <c r="W53" i="5"/>
  <c r="G52" i="5"/>
  <c r="E52" i="5"/>
  <c r="J51" i="5"/>
  <c r="E51" i="5"/>
  <c r="J50" i="5"/>
  <c r="E50" i="5"/>
  <c r="J49" i="5"/>
  <c r="G49" i="5"/>
  <c r="F49" i="5"/>
  <c r="F48" i="5"/>
  <c r="E48" i="5"/>
  <c r="D48" i="5"/>
  <c r="I48" i="5"/>
  <c r="C48" i="5"/>
  <c r="B48" i="5"/>
  <c r="A48" i="5"/>
  <c r="Z47" i="5"/>
  <c r="Y47" i="5"/>
  <c r="W47" i="5"/>
  <c r="G46" i="5"/>
  <c r="E46" i="5"/>
  <c r="J45" i="5"/>
  <c r="E45" i="5"/>
  <c r="J44" i="5"/>
  <c r="E44" i="5"/>
  <c r="J43" i="5"/>
  <c r="G43" i="5"/>
  <c r="F43" i="5"/>
  <c r="F42" i="5"/>
  <c r="E42" i="5"/>
  <c r="D42" i="5"/>
  <c r="I42" i="5"/>
  <c r="C42" i="5"/>
  <c r="B42" i="5"/>
  <c r="A42" i="5"/>
  <c r="Z41" i="5"/>
  <c r="Y41" i="5"/>
  <c r="W41" i="5"/>
  <c r="G40" i="5"/>
  <c r="E40" i="5"/>
  <c r="J39" i="5"/>
  <c r="E39" i="5"/>
  <c r="J38" i="5"/>
  <c r="E38" i="5"/>
  <c r="J37" i="5"/>
  <c r="G37" i="5"/>
  <c r="F37" i="5"/>
  <c r="F36" i="5"/>
  <c r="E36" i="5"/>
  <c r="D36" i="5"/>
  <c r="I36" i="5"/>
  <c r="C36" i="5"/>
  <c r="B36" i="5"/>
  <c r="A36" i="5"/>
  <c r="A35" i="5"/>
  <c r="A33" i="5"/>
  <c r="A1" i="5"/>
  <c r="G24" i="5" l="1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1" i="3"/>
  <c r="CX1" i="3"/>
  <c r="CY1" i="3"/>
  <c r="CZ1" i="3"/>
  <c r="DA1" i="3"/>
  <c r="A2" i="3"/>
  <c r="CX2" i="3"/>
  <c r="CY2" i="3"/>
  <c r="CZ2" i="3"/>
  <c r="DA2" i="3"/>
  <c r="A3" i="3"/>
  <c r="CX3" i="3"/>
  <c r="CY3" i="3"/>
  <c r="CZ3" i="3"/>
  <c r="DA3" i="3"/>
  <c r="A4" i="3"/>
  <c r="CX4" i="3"/>
  <c r="CY4" i="3"/>
  <c r="CZ4" i="3"/>
  <c r="DA4" i="3"/>
  <c r="A5" i="3"/>
  <c r="CX5" i="3"/>
  <c r="CY5" i="3"/>
  <c r="CZ5" i="3"/>
  <c r="DA5" i="3"/>
  <c r="A6" i="3"/>
  <c r="CX6" i="3"/>
  <c r="CY6" i="3"/>
  <c r="CZ6" i="3"/>
  <c r="DA6" i="3"/>
  <c r="A7" i="3"/>
  <c r="CX7" i="3"/>
  <c r="CY7" i="3"/>
  <c r="CZ7" i="3"/>
  <c r="DA7" i="3"/>
  <c r="A8" i="3"/>
  <c r="CX8" i="3"/>
  <c r="CY8" i="3"/>
  <c r="CZ8" i="3"/>
  <c r="DA8" i="3"/>
  <c r="A9" i="3"/>
  <c r="CX9" i="3"/>
  <c r="CY9" i="3"/>
  <c r="CZ9" i="3"/>
  <c r="DA9" i="3"/>
  <c r="A10" i="3"/>
  <c r="CX10" i="3"/>
  <c r="CY10" i="3"/>
  <c r="CZ10" i="3"/>
  <c r="DA10" i="3"/>
  <c r="A11" i="3"/>
  <c r="CX11" i="3"/>
  <c r="CY11" i="3"/>
  <c r="CZ11" i="3"/>
  <c r="DA11" i="3"/>
  <c r="A12" i="3"/>
  <c r="CX12" i="3"/>
  <c r="CY12" i="3"/>
  <c r="CZ12" i="3"/>
  <c r="DA12" i="3"/>
  <c r="A13" i="3"/>
  <c r="CX13" i="3"/>
  <c r="CY13" i="3"/>
  <c r="CZ13" i="3"/>
  <c r="DA13" i="3"/>
  <c r="A14" i="3"/>
  <c r="CX14" i="3"/>
  <c r="CY14" i="3"/>
  <c r="CZ14" i="3"/>
  <c r="DA14" i="3"/>
  <c r="A15" i="3"/>
  <c r="CX15" i="3"/>
  <c r="CY15" i="3"/>
  <c r="CZ15" i="3"/>
  <c r="DA15" i="3"/>
  <c r="A16" i="3"/>
  <c r="CX16" i="3"/>
  <c r="CY16" i="3"/>
  <c r="CZ16" i="3"/>
  <c r="DA16" i="3"/>
  <c r="A17" i="3"/>
  <c r="CX17" i="3"/>
  <c r="CY17" i="3"/>
  <c r="CZ17" i="3"/>
  <c r="DA17" i="3"/>
  <c r="A18" i="3"/>
  <c r="CX18" i="3"/>
  <c r="CY18" i="3"/>
  <c r="CZ18" i="3"/>
  <c r="DA18" i="3"/>
  <c r="A19" i="3"/>
  <c r="CX19" i="3"/>
  <c r="CY19" i="3"/>
  <c r="CZ19" i="3"/>
  <c r="DA19" i="3"/>
  <c r="A20" i="3"/>
  <c r="CX20" i="3"/>
  <c r="CY20" i="3"/>
  <c r="CZ20" i="3"/>
  <c r="DA20" i="3"/>
  <c r="A21" i="3"/>
  <c r="CX21" i="3"/>
  <c r="CY21" i="3"/>
  <c r="CZ21" i="3"/>
  <c r="DA21" i="3"/>
  <c r="A22" i="3"/>
  <c r="CX22" i="3"/>
  <c r="CY22" i="3"/>
  <c r="CZ22" i="3"/>
  <c r="DA22" i="3"/>
  <c r="A23" i="3"/>
  <c r="CX23" i="3"/>
  <c r="CY23" i="3"/>
  <c r="CZ23" i="3"/>
  <c r="DA23" i="3"/>
  <c r="A24" i="3"/>
  <c r="CX24" i="3"/>
  <c r="CY24" i="3"/>
  <c r="CZ24" i="3"/>
  <c r="DA24" i="3"/>
  <c r="A25" i="3"/>
  <c r="CX25" i="3"/>
  <c r="CY25" i="3"/>
  <c r="CZ25" i="3"/>
  <c r="DA25" i="3"/>
  <c r="A26" i="3"/>
  <c r="CX26" i="3"/>
  <c r="CY26" i="3"/>
  <c r="CZ26" i="3"/>
  <c r="DA26" i="3"/>
  <c r="A27" i="3"/>
  <c r="CX27" i="3"/>
  <c r="CY27" i="3"/>
  <c r="CZ27" i="3"/>
  <c r="DA27" i="3"/>
  <c r="A28" i="3"/>
  <c r="CX28" i="3"/>
  <c r="CY28" i="3"/>
  <c r="CZ28" i="3"/>
  <c r="DA28" i="3"/>
  <c r="A29" i="3"/>
  <c r="CX29" i="3"/>
  <c r="CY29" i="3"/>
  <c r="CZ29" i="3"/>
  <c r="DA29" i="3"/>
  <c r="A30" i="3"/>
  <c r="CX30" i="3"/>
  <c r="CY30" i="3"/>
  <c r="CZ30" i="3"/>
  <c r="DA30" i="3"/>
  <c r="A31" i="3"/>
  <c r="CX31" i="3"/>
  <c r="CY31" i="3"/>
  <c r="CZ31" i="3"/>
  <c r="DA31" i="3"/>
  <c r="A32" i="3"/>
  <c r="CX32" i="3"/>
  <c r="CY32" i="3"/>
  <c r="CZ32" i="3"/>
  <c r="DA32" i="3"/>
  <c r="A33" i="3"/>
  <c r="CX33" i="3"/>
  <c r="CY33" i="3"/>
  <c r="CZ33" i="3"/>
  <c r="DA33" i="3"/>
  <c r="A34" i="3"/>
  <c r="CX34" i="3"/>
  <c r="CY34" i="3"/>
  <c r="CZ34" i="3"/>
  <c r="DA34" i="3"/>
  <c r="A35" i="3"/>
  <c r="CX35" i="3"/>
  <c r="CY35" i="3"/>
  <c r="CZ35" i="3"/>
  <c r="DA35" i="3"/>
  <c r="A36" i="3"/>
  <c r="CX36" i="3"/>
  <c r="CY36" i="3"/>
  <c r="CZ36" i="3"/>
  <c r="DA36" i="3"/>
  <c r="A37" i="3"/>
  <c r="CX37" i="3"/>
  <c r="CY37" i="3"/>
  <c r="CZ37" i="3"/>
  <c r="DA37" i="3"/>
  <c r="A38" i="3"/>
  <c r="CX38" i="3"/>
  <c r="CY38" i="3"/>
  <c r="CZ38" i="3"/>
  <c r="DA38" i="3"/>
  <c r="A39" i="3"/>
  <c r="CX39" i="3"/>
  <c r="CY39" i="3"/>
  <c r="CZ39" i="3"/>
  <c r="DA39" i="3"/>
  <c r="A40" i="3"/>
  <c r="CX40" i="3"/>
  <c r="CY40" i="3"/>
  <c r="CZ40" i="3"/>
  <c r="DA40" i="3"/>
  <c r="A41" i="3"/>
  <c r="CX41" i="3"/>
  <c r="CY41" i="3"/>
  <c r="CZ41" i="3"/>
  <c r="DA41" i="3"/>
  <c r="A42" i="3"/>
  <c r="CX42" i="3"/>
  <c r="CY42" i="3"/>
  <c r="CZ42" i="3"/>
  <c r="DA42" i="3"/>
  <c r="A43" i="3"/>
  <c r="CX43" i="3"/>
  <c r="CY43" i="3"/>
  <c r="CZ43" i="3"/>
  <c r="DA43" i="3"/>
  <c r="A44" i="3"/>
  <c r="CX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X51" i="3"/>
  <c r="CY51" i="3"/>
  <c r="CZ51" i="3"/>
  <c r="DA51" i="3"/>
  <c r="A52" i="3"/>
  <c r="CX52" i="3"/>
  <c r="CY52" i="3"/>
  <c r="CZ52" i="3"/>
  <c r="DA52" i="3"/>
  <c r="A53" i="3"/>
  <c r="CX53" i="3"/>
  <c r="CY53" i="3"/>
  <c r="CZ53" i="3"/>
  <c r="DA53" i="3"/>
  <c r="A54" i="3"/>
  <c r="CX54" i="3"/>
  <c r="CY54" i="3"/>
  <c r="CZ54" i="3"/>
  <c r="DA54" i="3"/>
  <c r="A55" i="3"/>
  <c r="CX55" i="3"/>
  <c r="CY55" i="3"/>
  <c r="CZ55" i="3"/>
  <c r="DA55" i="3"/>
  <c r="A56" i="3"/>
  <c r="CX56" i="3"/>
  <c r="CY56" i="3"/>
  <c r="CZ56" i="3"/>
  <c r="DA56" i="3"/>
  <c r="A57" i="3"/>
  <c r="CX57" i="3"/>
  <c r="CY57" i="3"/>
  <c r="CZ57" i="3"/>
  <c r="DA57" i="3"/>
  <c r="A58" i="3"/>
  <c r="CX58" i="3"/>
  <c r="CY58" i="3"/>
  <c r="CZ58" i="3"/>
  <c r="DA58" i="3"/>
  <c r="A59" i="3"/>
  <c r="CX59" i="3"/>
  <c r="CY59" i="3"/>
  <c r="CZ59" i="3"/>
  <c r="DA59" i="3"/>
  <c r="A60" i="3"/>
  <c r="CX60" i="3"/>
  <c r="CY60" i="3"/>
  <c r="CZ60" i="3"/>
  <c r="DA60" i="3"/>
  <c r="A61" i="3"/>
  <c r="CX61" i="3"/>
  <c r="CY61" i="3"/>
  <c r="CZ61" i="3"/>
  <c r="DA61" i="3"/>
  <c r="A62" i="3"/>
  <c r="CX62" i="3"/>
  <c r="CY62" i="3"/>
  <c r="CZ62" i="3"/>
  <c r="DA62" i="3"/>
  <c r="A63" i="3"/>
  <c r="CX63" i="3"/>
  <c r="CY63" i="3"/>
  <c r="CZ63" i="3"/>
  <c r="DA63" i="3"/>
  <c r="A64" i="3"/>
  <c r="CX64" i="3"/>
  <c r="CY64" i="3"/>
  <c r="CZ64" i="3"/>
  <c r="DA64" i="3"/>
  <c r="A65" i="3"/>
  <c r="CX65" i="3"/>
  <c r="CY65" i="3"/>
  <c r="CZ65" i="3"/>
  <c r="DA65" i="3"/>
  <c r="A66" i="3"/>
  <c r="CX66" i="3"/>
  <c r="CY66" i="3"/>
  <c r="CZ66" i="3"/>
  <c r="DA66" i="3"/>
  <c r="A67" i="3"/>
  <c r="CX67" i="3"/>
  <c r="CY67" i="3"/>
  <c r="CZ67" i="3"/>
  <c r="DA67" i="3"/>
  <c r="A68" i="3"/>
  <c r="CX68" i="3"/>
  <c r="CY68" i="3"/>
  <c r="CZ68" i="3"/>
  <c r="DA68" i="3"/>
  <c r="A69" i="3"/>
  <c r="CX69" i="3"/>
  <c r="CY69" i="3"/>
  <c r="CZ69" i="3"/>
  <c r="DA69" i="3"/>
  <c r="A70" i="3"/>
  <c r="CX70" i="3"/>
  <c r="CY70" i="3"/>
  <c r="CZ70" i="3"/>
  <c r="DA70" i="3"/>
  <c r="A71" i="3"/>
  <c r="CX71" i="3"/>
  <c r="CY71" i="3"/>
  <c r="CZ71" i="3"/>
  <c r="DA71" i="3"/>
  <c r="A72" i="3"/>
  <c r="CX72" i="3"/>
  <c r="CY72" i="3"/>
  <c r="CZ72" i="3"/>
  <c r="DA72" i="3"/>
  <c r="A73" i="3"/>
  <c r="CX73" i="3"/>
  <c r="CY73" i="3"/>
  <c r="CZ73" i="3"/>
  <c r="DA73" i="3"/>
  <c r="A74" i="3"/>
  <c r="CX74" i="3"/>
  <c r="CY74" i="3"/>
  <c r="CZ74" i="3"/>
  <c r="DA74" i="3"/>
  <c r="A75" i="3"/>
  <c r="CX75" i="3"/>
  <c r="CY75" i="3"/>
  <c r="CZ75" i="3"/>
  <c r="DA75" i="3"/>
  <c r="A76" i="3"/>
  <c r="CX76" i="3"/>
  <c r="CY76" i="3"/>
  <c r="CZ76" i="3"/>
  <c r="DA76" i="3"/>
  <c r="A77" i="3"/>
  <c r="CX77" i="3"/>
  <c r="CY77" i="3"/>
  <c r="CZ77" i="3"/>
  <c r="DA77" i="3"/>
  <c r="A78" i="3"/>
  <c r="CX78" i="3"/>
  <c r="CY78" i="3"/>
  <c r="CZ78" i="3"/>
  <c r="DA78" i="3"/>
  <c r="A79" i="3"/>
  <c r="CX79" i="3"/>
  <c r="CY79" i="3"/>
  <c r="CZ79" i="3"/>
  <c r="DA79" i="3"/>
  <c r="A80" i="3"/>
  <c r="CX80" i="3"/>
  <c r="CY80" i="3"/>
  <c r="CZ80" i="3"/>
  <c r="DA80" i="3"/>
  <c r="A81" i="3"/>
  <c r="CX81" i="3"/>
  <c r="CY81" i="3"/>
  <c r="CZ81" i="3"/>
  <c r="DA81" i="3"/>
  <c r="A82" i="3"/>
  <c r="CX82" i="3"/>
  <c r="CY82" i="3"/>
  <c r="CZ82" i="3"/>
  <c r="DA82" i="3"/>
  <c r="A83" i="3"/>
  <c r="CX83" i="3"/>
  <c r="CY83" i="3"/>
  <c r="CZ83" i="3"/>
  <c r="DA83" i="3"/>
  <c r="A84" i="3"/>
  <c r="CX84" i="3"/>
  <c r="CY84" i="3"/>
  <c r="CZ84" i="3"/>
  <c r="DA84" i="3"/>
  <c r="A85" i="3"/>
  <c r="CX85" i="3"/>
  <c r="CY85" i="3"/>
  <c r="CZ85" i="3"/>
  <c r="DA85" i="3"/>
  <c r="A86" i="3"/>
  <c r="CX86" i="3"/>
  <c r="CY86" i="3"/>
  <c r="CZ86" i="3"/>
  <c r="DA86" i="3"/>
  <c r="A87" i="3"/>
  <c r="CX87" i="3"/>
  <c r="CY87" i="3"/>
  <c r="CZ87" i="3"/>
  <c r="DA87" i="3"/>
  <c r="A88" i="3"/>
  <c r="CX88" i="3"/>
  <c r="CY88" i="3"/>
  <c r="CZ88" i="3"/>
  <c r="DA88" i="3"/>
  <c r="A89" i="3"/>
  <c r="CX89" i="3"/>
  <c r="CY89" i="3"/>
  <c r="CZ89" i="3"/>
  <c r="DA89" i="3"/>
  <c r="A90" i="3"/>
  <c r="CX90" i="3"/>
  <c r="CY90" i="3"/>
  <c r="CZ90" i="3"/>
  <c r="DA90" i="3"/>
  <c r="A91" i="3"/>
  <c r="CX91" i="3"/>
  <c r="CY91" i="3"/>
  <c r="CZ91" i="3"/>
  <c r="DA91" i="3"/>
  <c r="A92" i="3"/>
  <c r="CX92" i="3"/>
  <c r="CY92" i="3"/>
  <c r="CZ92" i="3"/>
  <c r="DA92" i="3"/>
  <c r="A93" i="3"/>
  <c r="CX93" i="3"/>
  <c r="CY93" i="3"/>
  <c r="CZ93" i="3"/>
  <c r="DA93" i="3"/>
  <c r="A94" i="3"/>
  <c r="CX94" i="3"/>
  <c r="CY94" i="3"/>
  <c r="CZ94" i="3"/>
  <c r="DA94" i="3"/>
  <c r="A95" i="3"/>
  <c r="CX95" i="3"/>
  <c r="CY95" i="3"/>
  <c r="CZ95" i="3"/>
  <c r="DA95" i="3"/>
  <c r="A96" i="3"/>
  <c r="CX96" i="3"/>
  <c r="CY96" i="3"/>
  <c r="CZ96" i="3"/>
  <c r="DA96" i="3"/>
  <c r="A97" i="3"/>
  <c r="CX97" i="3"/>
  <c r="CY97" i="3"/>
  <c r="CZ97" i="3"/>
  <c r="DA97" i="3"/>
  <c r="A98" i="3"/>
  <c r="CX98" i="3"/>
  <c r="CY98" i="3"/>
  <c r="CZ98" i="3"/>
  <c r="DA98" i="3"/>
  <c r="A99" i="3"/>
  <c r="CX99" i="3"/>
  <c r="CY99" i="3"/>
  <c r="CZ99" i="3"/>
  <c r="DA99" i="3"/>
  <c r="A100" i="3"/>
  <c r="CX100" i="3"/>
  <c r="CY100" i="3"/>
  <c r="CZ100" i="3"/>
  <c r="DA100" i="3"/>
  <c r="A101" i="3"/>
  <c r="CX101" i="3"/>
  <c r="CY101" i="3"/>
  <c r="CZ101" i="3"/>
  <c r="DA101" i="3"/>
  <c r="A102" i="3"/>
  <c r="CX102" i="3"/>
  <c r="CY102" i="3"/>
  <c r="CZ102" i="3"/>
  <c r="DA102" i="3"/>
  <c r="A103" i="3"/>
  <c r="CX103" i="3"/>
  <c r="CY103" i="3"/>
  <c r="CZ103" i="3"/>
  <c r="DA103" i="3"/>
  <c r="A104" i="3"/>
  <c r="CX104" i="3"/>
  <c r="CY104" i="3"/>
  <c r="CZ104" i="3"/>
  <c r="DA104" i="3"/>
  <c r="A105" i="3"/>
  <c r="CX105" i="3"/>
  <c r="CY105" i="3"/>
  <c r="CZ105" i="3"/>
  <c r="DA105" i="3"/>
  <c r="A106" i="3"/>
  <c r="CX106" i="3"/>
  <c r="CY106" i="3"/>
  <c r="CZ106" i="3"/>
  <c r="DA106" i="3"/>
  <c r="A107" i="3"/>
  <c r="CX107" i="3"/>
  <c r="CY107" i="3"/>
  <c r="CZ107" i="3"/>
  <c r="DA107" i="3"/>
  <c r="A108" i="3"/>
  <c r="CX108" i="3"/>
  <c r="CY108" i="3"/>
  <c r="CZ108" i="3"/>
  <c r="DA108" i="3"/>
  <c r="A109" i="3"/>
  <c r="CX109" i="3"/>
  <c r="CY109" i="3"/>
  <c r="CZ109" i="3"/>
  <c r="DA109" i="3"/>
  <c r="A110" i="3"/>
  <c r="CX110" i="3"/>
  <c r="CY110" i="3"/>
  <c r="CZ110" i="3"/>
  <c r="DA110" i="3"/>
  <c r="A111" i="3"/>
  <c r="CX111" i="3"/>
  <c r="CY111" i="3"/>
  <c r="CZ111" i="3"/>
  <c r="DA111" i="3"/>
  <c r="A112" i="3"/>
  <c r="CX112" i="3"/>
  <c r="CY112" i="3"/>
  <c r="CZ112" i="3"/>
  <c r="DA112" i="3"/>
  <c r="A113" i="3"/>
  <c r="CX113" i="3"/>
  <c r="CY113" i="3"/>
  <c r="CZ113" i="3"/>
  <c r="DA113" i="3"/>
  <c r="A114" i="3"/>
  <c r="CX114" i="3"/>
  <c r="CY114" i="3"/>
  <c r="CZ114" i="3"/>
  <c r="DA114" i="3"/>
  <c r="A115" i="3"/>
  <c r="CX115" i="3"/>
  <c r="CY115" i="3"/>
  <c r="CZ115" i="3"/>
  <c r="DA115" i="3"/>
  <c r="A116" i="3"/>
  <c r="CX116" i="3"/>
  <c r="CY116" i="3"/>
  <c r="CZ116" i="3"/>
  <c r="DA116" i="3"/>
  <c r="A117" i="3"/>
  <c r="CX117" i="3"/>
  <c r="CY117" i="3"/>
  <c r="CZ117" i="3"/>
  <c r="DA117" i="3"/>
  <c r="A118" i="3"/>
  <c r="CX118" i="3"/>
  <c r="CY118" i="3"/>
  <c r="CZ118" i="3"/>
  <c r="DA118" i="3"/>
  <c r="A119" i="3"/>
  <c r="CX119" i="3"/>
  <c r="CY119" i="3"/>
  <c r="CZ119" i="3"/>
  <c r="DA119" i="3"/>
  <c r="A120" i="3"/>
  <c r="CX120" i="3"/>
  <c r="CY120" i="3"/>
  <c r="CZ120" i="3"/>
  <c r="DA120" i="3"/>
  <c r="A121" i="3"/>
  <c r="CX121" i="3"/>
  <c r="CY121" i="3"/>
  <c r="CZ121" i="3"/>
  <c r="DA121" i="3"/>
  <c r="A122" i="3"/>
  <c r="CX122" i="3"/>
  <c r="CY122" i="3"/>
  <c r="CZ122" i="3"/>
  <c r="DA122" i="3"/>
  <c r="A123" i="3"/>
  <c r="CX123" i="3"/>
  <c r="CY123" i="3"/>
  <c r="CZ123" i="3"/>
  <c r="DA123" i="3"/>
  <c r="A124" i="3"/>
  <c r="CX124" i="3"/>
  <c r="CY124" i="3"/>
  <c r="CZ124" i="3"/>
  <c r="DA124" i="3"/>
  <c r="A125" i="3"/>
  <c r="CX125" i="3"/>
  <c r="CY125" i="3"/>
  <c r="CZ125" i="3"/>
  <c r="DA125" i="3"/>
  <c r="A126" i="3"/>
  <c r="CX126" i="3"/>
  <c r="CY126" i="3"/>
  <c r="CZ126" i="3"/>
  <c r="DA126" i="3"/>
  <c r="A127" i="3"/>
  <c r="CX127" i="3"/>
  <c r="CY127" i="3"/>
  <c r="CZ127" i="3"/>
  <c r="DA127" i="3"/>
  <c r="A128" i="3"/>
  <c r="CX128" i="3"/>
  <c r="CY128" i="3"/>
  <c r="CZ128" i="3"/>
  <c r="DA128" i="3"/>
  <c r="A129" i="3"/>
  <c r="CX129" i="3"/>
  <c r="CY129" i="3"/>
  <c r="CZ129" i="3"/>
  <c r="DA129" i="3"/>
  <c r="A130" i="3"/>
  <c r="CX130" i="3"/>
  <c r="CY130" i="3"/>
  <c r="CZ130" i="3"/>
  <c r="DA130" i="3"/>
  <c r="A131" i="3"/>
  <c r="CX131" i="3"/>
  <c r="CY131" i="3"/>
  <c r="CZ131" i="3"/>
  <c r="DA131" i="3"/>
  <c r="A132" i="3"/>
  <c r="CX132" i="3"/>
  <c r="CY132" i="3"/>
  <c r="CZ132" i="3"/>
  <c r="DA132" i="3"/>
  <c r="A133" i="3"/>
  <c r="CX133" i="3"/>
  <c r="CY133" i="3"/>
  <c r="CZ133" i="3"/>
  <c r="DA133" i="3"/>
  <c r="A134" i="3"/>
  <c r="CX134" i="3"/>
  <c r="CY134" i="3"/>
  <c r="CZ134" i="3"/>
  <c r="DA134" i="3"/>
  <c r="A135" i="3"/>
  <c r="CX135" i="3"/>
  <c r="CY135" i="3"/>
  <c r="CZ135" i="3"/>
  <c r="DA135" i="3"/>
  <c r="A136" i="3"/>
  <c r="CX136" i="3"/>
  <c r="CY136" i="3"/>
  <c r="CZ136" i="3"/>
  <c r="DA136" i="3"/>
  <c r="A137" i="3"/>
  <c r="CX137" i="3"/>
  <c r="CY137" i="3"/>
  <c r="CZ137" i="3"/>
  <c r="DA137" i="3"/>
  <c r="A138" i="3"/>
  <c r="CX138" i="3"/>
  <c r="CY138" i="3"/>
  <c r="CZ138" i="3"/>
  <c r="DA138" i="3"/>
  <c r="A139" i="3"/>
  <c r="CX139" i="3"/>
  <c r="CY139" i="3"/>
  <c r="CZ139" i="3"/>
  <c r="DA139" i="3"/>
  <c r="A140" i="3"/>
  <c r="CX140" i="3"/>
  <c r="CY140" i="3"/>
  <c r="CZ140" i="3"/>
  <c r="DA140" i="3"/>
  <c r="A141" i="3"/>
  <c r="CX141" i="3"/>
  <c r="CY141" i="3"/>
  <c r="CZ141" i="3"/>
  <c r="DA141" i="3"/>
  <c r="A142" i="3"/>
  <c r="CX142" i="3"/>
  <c r="CY142" i="3"/>
  <c r="CZ142" i="3"/>
  <c r="DA142" i="3"/>
  <c r="A143" i="3"/>
  <c r="CX143" i="3"/>
  <c r="CY143" i="3"/>
  <c r="CZ143" i="3"/>
  <c r="DA143" i="3"/>
  <c r="A144" i="3"/>
  <c r="CX144" i="3"/>
  <c r="CY144" i="3"/>
  <c r="CZ144" i="3"/>
  <c r="DA144" i="3"/>
  <c r="A145" i="3"/>
  <c r="CX145" i="3"/>
  <c r="CY145" i="3"/>
  <c r="CZ145" i="3"/>
  <c r="DA145" i="3"/>
  <c r="A146" i="3"/>
  <c r="CX146" i="3"/>
  <c r="CY146" i="3"/>
  <c r="CZ146" i="3"/>
  <c r="DA146" i="3"/>
  <c r="A147" i="3"/>
  <c r="CX147" i="3"/>
  <c r="CY147" i="3"/>
  <c r="CZ147" i="3"/>
  <c r="DA147" i="3"/>
  <c r="A148" i="3"/>
  <c r="CX148" i="3"/>
  <c r="CY148" i="3"/>
  <c r="CZ148" i="3"/>
  <c r="DA148" i="3"/>
  <c r="A149" i="3"/>
  <c r="CX149" i="3"/>
  <c r="CY149" i="3"/>
  <c r="CZ149" i="3"/>
  <c r="DA149" i="3"/>
  <c r="A150" i="3"/>
  <c r="CX150" i="3"/>
  <c r="CY150" i="3"/>
  <c r="CZ150" i="3"/>
  <c r="DA150" i="3"/>
  <c r="A151" i="3"/>
  <c r="CX151" i="3"/>
  <c r="CY151" i="3"/>
  <c r="CZ151" i="3"/>
  <c r="DA151" i="3"/>
  <c r="A152" i="3"/>
  <c r="CX152" i="3"/>
  <c r="CY152" i="3"/>
  <c r="CZ152" i="3"/>
  <c r="DA152" i="3"/>
  <c r="A153" i="3"/>
  <c r="CX153" i="3"/>
  <c r="CY153" i="3"/>
  <c r="CZ153" i="3"/>
  <c r="DA153" i="3"/>
  <c r="A154" i="3"/>
  <c r="CX154" i="3"/>
  <c r="CY154" i="3"/>
  <c r="CZ154" i="3"/>
  <c r="DA154" i="3"/>
  <c r="A155" i="3"/>
  <c r="CX155" i="3"/>
  <c r="CY155" i="3"/>
  <c r="CZ155" i="3"/>
  <c r="DA155" i="3"/>
  <c r="A156" i="3"/>
  <c r="CX156" i="3"/>
  <c r="CY156" i="3"/>
  <c r="CZ156" i="3"/>
  <c r="DA156" i="3"/>
  <c r="A157" i="3"/>
  <c r="CX157" i="3"/>
  <c r="CY157" i="3"/>
  <c r="CZ157" i="3"/>
  <c r="DA157" i="3"/>
  <c r="A158" i="3"/>
  <c r="CX158" i="3"/>
  <c r="CY158" i="3"/>
  <c r="CZ158" i="3"/>
  <c r="DA158" i="3"/>
  <c r="A159" i="3"/>
  <c r="CX159" i="3"/>
  <c r="CY159" i="3"/>
  <c r="CZ159" i="3"/>
  <c r="DA159" i="3"/>
  <c r="A160" i="3"/>
  <c r="CX160" i="3"/>
  <c r="CY160" i="3"/>
  <c r="CZ160" i="3"/>
  <c r="DA160" i="3"/>
  <c r="A161" i="3"/>
  <c r="CX161" i="3"/>
  <c r="CY161" i="3"/>
  <c r="CZ161" i="3"/>
  <c r="DA161" i="3"/>
  <c r="A162" i="3"/>
  <c r="CX162" i="3"/>
  <c r="CY162" i="3"/>
  <c r="CZ162" i="3"/>
  <c r="DA162" i="3"/>
  <c r="A163" i="3"/>
  <c r="CX163" i="3"/>
  <c r="CY163" i="3"/>
  <c r="CZ163" i="3"/>
  <c r="DA163" i="3"/>
  <c r="A164" i="3"/>
  <c r="CX164" i="3"/>
  <c r="CY164" i="3"/>
  <c r="CZ164" i="3"/>
  <c r="DA164" i="3"/>
  <c r="A165" i="3"/>
  <c r="CX165" i="3"/>
  <c r="CY165" i="3"/>
  <c r="CZ165" i="3"/>
  <c r="DA165" i="3"/>
  <c r="A166" i="3"/>
  <c r="CX166" i="3"/>
  <c r="CY166" i="3"/>
  <c r="CZ166" i="3"/>
  <c r="DA166" i="3"/>
  <c r="A167" i="3"/>
  <c r="CX167" i="3"/>
  <c r="CY167" i="3"/>
  <c r="CZ167" i="3"/>
  <c r="DA167" i="3"/>
  <c r="A168" i="3"/>
  <c r="CX168" i="3"/>
  <c r="CY168" i="3"/>
  <c r="CZ168" i="3"/>
  <c r="DA168" i="3"/>
  <c r="A169" i="3"/>
  <c r="CX169" i="3"/>
  <c r="CY169" i="3"/>
  <c r="CZ169" i="3"/>
  <c r="DA169" i="3"/>
  <c r="A170" i="3"/>
  <c r="CX170" i="3"/>
  <c r="CY170" i="3"/>
  <c r="CZ170" i="3"/>
  <c r="DA170" i="3"/>
  <c r="A171" i="3"/>
  <c r="CX171" i="3"/>
  <c r="CY171" i="3"/>
  <c r="CZ171" i="3"/>
  <c r="DA171" i="3"/>
  <c r="A172" i="3"/>
  <c r="CX172" i="3"/>
  <c r="CY172" i="3"/>
  <c r="CZ172" i="3"/>
  <c r="DA172" i="3"/>
  <c r="A173" i="3"/>
  <c r="CX173" i="3"/>
  <c r="CY173" i="3"/>
  <c r="CZ173" i="3"/>
  <c r="DA173" i="3"/>
  <c r="A174" i="3"/>
  <c r="CX174" i="3"/>
  <c r="CY174" i="3"/>
  <c r="CZ174" i="3"/>
  <c r="DA174" i="3"/>
  <c r="A175" i="3"/>
  <c r="CX175" i="3"/>
  <c r="CY175" i="3"/>
  <c r="CZ175" i="3"/>
  <c r="DA175" i="3"/>
  <c r="A176" i="3"/>
  <c r="CX176" i="3"/>
  <c r="CY176" i="3"/>
  <c r="CZ176" i="3"/>
  <c r="DA176" i="3"/>
  <c r="A177" i="3"/>
  <c r="CX177" i="3"/>
  <c r="CY177" i="3"/>
  <c r="CZ177" i="3"/>
  <c r="DA177" i="3"/>
  <c r="A178" i="3"/>
  <c r="CX178" i="3"/>
  <c r="CY178" i="3"/>
  <c r="CZ178" i="3"/>
  <c r="DA178" i="3"/>
  <c r="A179" i="3"/>
  <c r="CX179" i="3"/>
  <c r="CY179" i="3"/>
  <c r="CZ179" i="3"/>
  <c r="DA179" i="3"/>
  <c r="A180" i="3"/>
  <c r="CX180" i="3"/>
  <c r="CY180" i="3"/>
  <c r="CZ180" i="3"/>
  <c r="DA180" i="3"/>
  <c r="A181" i="3"/>
  <c r="CX181" i="3"/>
  <c r="CY181" i="3"/>
  <c r="CZ181" i="3"/>
  <c r="DA181" i="3"/>
  <c r="A182" i="3"/>
  <c r="CX182" i="3"/>
  <c r="CY182" i="3"/>
  <c r="CZ182" i="3"/>
  <c r="DA182" i="3"/>
  <c r="A183" i="3"/>
  <c r="CX183" i="3"/>
  <c r="CY183" i="3"/>
  <c r="CZ183" i="3"/>
  <c r="DA183" i="3"/>
  <c r="A184" i="3"/>
  <c r="CX184" i="3"/>
  <c r="CY184" i="3"/>
  <c r="CZ184" i="3"/>
  <c r="DA184" i="3"/>
  <c r="A185" i="3"/>
  <c r="CX185" i="3"/>
  <c r="CY185" i="3"/>
  <c r="CZ185" i="3"/>
  <c r="DA185" i="3"/>
  <c r="A186" i="3"/>
  <c r="CX186" i="3"/>
  <c r="CY186" i="3"/>
  <c r="CZ186" i="3"/>
  <c r="DA186" i="3"/>
  <c r="A187" i="3"/>
  <c r="CX187" i="3"/>
  <c r="CY187" i="3"/>
  <c r="CZ187" i="3"/>
  <c r="DA187" i="3"/>
  <c r="A188" i="3"/>
  <c r="CX188" i="3"/>
  <c r="CY188" i="3"/>
  <c r="CZ188" i="3"/>
  <c r="DA188" i="3"/>
  <c r="A189" i="3"/>
  <c r="CX189" i="3"/>
  <c r="CY189" i="3"/>
  <c r="CZ189" i="3"/>
  <c r="DA189" i="3"/>
  <c r="A190" i="3"/>
  <c r="CX190" i="3"/>
  <c r="CY190" i="3"/>
  <c r="CZ190" i="3"/>
  <c r="DA190" i="3"/>
  <c r="A191" i="3"/>
  <c r="CX191" i="3"/>
  <c r="CY191" i="3"/>
  <c r="CZ191" i="3"/>
  <c r="DA191" i="3"/>
  <c r="A192" i="3"/>
  <c r="CX192" i="3"/>
  <c r="CY192" i="3"/>
  <c r="CZ192" i="3"/>
  <c r="DA192" i="3"/>
  <c r="A193" i="3"/>
  <c r="CX193" i="3"/>
  <c r="CY193" i="3"/>
  <c r="CZ193" i="3"/>
  <c r="DA193" i="3"/>
  <c r="A194" i="3"/>
  <c r="CX194" i="3"/>
  <c r="CY194" i="3"/>
  <c r="CZ194" i="3"/>
  <c r="DA194" i="3"/>
  <c r="A195" i="3"/>
  <c r="CX195" i="3"/>
  <c r="CY195" i="3"/>
  <c r="CZ195" i="3"/>
  <c r="DA195" i="3"/>
  <c r="A196" i="3"/>
  <c r="CX196" i="3"/>
  <c r="CY196" i="3"/>
  <c r="CZ196" i="3"/>
  <c r="DA196" i="3"/>
  <c r="A197" i="3"/>
  <c r="CX197" i="3"/>
  <c r="CY197" i="3"/>
  <c r="CZ197" i="3"/>
  <c r="DA197" i="3"/>
  <c r="A198" i="3"/>
  <c r="CX198" i="3"/>
  <c r="CY198" i="3"/>
  <c r="CZ198" i="3"/>
  <c r="DA198" i="3"/>
  <c r="A199" i="3"/>
  <c r="CX199" i="3"/>
  <c r="CY199" i="3"/>
  <c r="CZ199" i="3"/>
  <c r="DA199" i="3"/>
  <c r="A200" i="3"/>
  <c r="CX200" i="3"/>
  <c r="CY200" i="3"/>
  <c r="CZ200" i="3"/>
  <c r="DA200" i="3"/>
  <c r="A201" i="3"/>
  <c r="CX201" i="3"/>
  <c r="CY201" i="3"/>
  <c r="CZ201" i="3"/>
  <c r="DA201" i="3"/>
  <c r="A202" i="3"/>
  <c r="CX202" i="3"/>
  <c r="CY202" i="3"/>
  <c r="CZ202" i="3"/>
  <c r="DA202" i="3"/>
  <c r="A203" i="3"/>
  <c r="CX203" i="3"/>
  <c r="CY203" i="3"/>
  <c r="CZ203" i="3"/>
  <c r="DA203" i="3"/>
  <c r="A204" i="3"/>
  <c r="CX204" i="3"/>
  <c r="CY204" i="3"/>
  <c r="CZ204" i="3"/>
  <c r="DA204" i="3"/>
  <c r="A205" i="3"/>
  <c r="CX205" i="3"/>
  <c r="CY205" i="3"/>
  <c r="CZ205" i="3"/>
  <c r="DA205" i="3"/>
  <c r="A206" i="3"/>
  <c r="CX206" i="3"/>
  <c r="CY206" i="3"/>
  <c r="CZ206" i="3"/>
  <c r="DA206" i="3"/>
  <c r="A207" i="3"/>
  <c r="CX207" i="3"/>
  <c r="CY207" i="3"/>
  <c r="CZ207" i="3"/>
  <c r="DA207" i="3"/>
  <c r="A208" i="3"/>
  <c r="CX208" i="3"/>
  <c r="CY208" i="3"/>
  <c r="CZ208" i="3"/>
  <c r="DA208" i="3"/>
  <c r="A209" i="3"/>
  <c r="CX209" i="3"/>
  <c r="CY209" i="3"/>
  <c r="CZ209" i="3"/>
  <c r="DA209" i="3"/>
  <c r="A210" i="3"/>
  <c r="CX210" i="3"/>
  <c r="CY210" i="3"/>
  <c r="CZ210" i="3"/>
  <c r="DA210" i="3"/>
  <c r="A211" i="3"/>
  <c r="CX211" i="3"/>
  <c r="CY211" i="3"/>
  <c r="CZ211" i="3"/>
  <c r="DA211" i="3"/>
  <c r="A212" i="3"/>
  <c r="CX212" i="3"/>
  <c r="CY212" i="3"/>
  <c r="CZ212" i="3"/>
  <c r="DA212" i="3"/>
  <c r="A213" i="3"/>
  <c r="CX213" i="3"/>
  <c r="CY213" i="3"/>
  <c r="CZ213" i="3"/>
  <c r="DA213" i="3"/>
  <c r="A214" i="3"/>
  <c r="CX214" i="3"/>
  <c r="CY214" i="3"/>
  <c r="CZ214" i="3"/>
  <c r="DA214" i="3"/>
  <c r="A215" i="3"/>
  <c r="CX215" i="3"/>
  <c r="CY215" i="3"/>
  <c r="CZ215" i="3"/>
  <c r="DA215" i="3"/>
  <c r="A216" i="3"/>
  <c r="CX216" i="3"/>
  <c r="CY216" i="3"/>
  <c r="CZ216" i="3"/>
  <c r="DA216" i="3"/>
  <c r="A217" i="3"/>
  <c r="CX217" i="3"/>
  <c r="CY217" i="3"/>
  <c r="CZ217" i="3"/>
  <c r="DA217" i="3"/>
  <c r="A218" i="3"/>
  <c r="CX218" i="3"/>
  <c r="CY218" i="3"/>
  <c r="CZ218" i="3"/>
  <c r="DA218" i="3"/>
  <c r="A219" i="3"/>
  <c r="CX219" i="3"/>
  <c r="CY219" i="3"/>
  <c r="CZ219" i="3"/>
  <c r="DA219" i="3"/>
  <c r="A220" i="3"/>
  <c r="CX220" i="3"/>
  <c r="CY220" i="3"/>
  <c r="CZ220" i="3"/>
  <c r="DA220" i="3"/>
  <c r="A221" i="3"/>
  <c r="CX221" i="3"/>
  <c r="CY221" i="3"/>
  <c r="CZ221" i="3"/>
  <c r="DA221" i="3"/>
  <c r="A222" i="3"/>
  <c r="CX222" i="3"/>
  <c r="CY222" i="3"/>
  <c r="CZ222" i="3"/>
  <c r="DA222" i="3"/>
  <c r="A223" i="3"/>
  <c r="CX223" i="3"/>
  <c r="CY223" i="3"/>
  <c r="CZ223" i="3"/>
  <c r="DA223" i="3"/>
  <c r="A224" i="3"/>
  <c r="CX224" i="3"/>
  <c r="CY224" i="3"/>
  <c r="CZ224" i="3"/>
  <c r="DA224" i="3"/>
  <c r="A225" i="3"/>
  <c r="CX225" i="3"/>
  <c r="CY225" i="3"/>
  <c r="CZ225" i="3"/>
  <c r="DA225" i="3"/>
  <c r="A226" i="3"/>
  <c r="CX226" i="3"/>
  <c r="CY226" i="3"/>
  <c r="CZ226" i="3"/>
  <c r="DA226" i="3"/>
  <c r="A227" i="3"/>
  <c r="CX227" i="3"/>
  <c r="CY227" i="3"/>
  <c r="CZ227" i="3"/>
  <c r="DA227" i="3"/>
  <c r="A228" i="3"/>
  <c r="CX228" i="3"/>
  <c r="CY228" i="3"/>
  <c r="CZ228" i="3"/>
  <c r="DA228" i="3"/>
  <c r="A229" i="3"/>
  <c r="CX229" i="3"/>
  <c r="CY229" i="3"/>
  <c r="CZ229" i="3"/>
  <c r="DA229" i="3"/>
  <c r="A230" i="3"/>
  <c r="CX230" i="3"/>
  <c r="CY230" i="3"/>
  <c r="CZ230" i="3"/>
  <c r="DA230" i="3"/>
  <c r="A231" i="3"/>
  <c r="CX231" i="3"/>
  <c r="CY231" i="3"/>
  <c r="CZ231" i="3"/>
  <c r="DA231" i="3"/>
  <c r="A232" i="3"/>
  <c r="CX232" i="3"/>
  <c r="CY232" i="3"/>
  <c r="CZ232" i="3"/>
  <c r="DA232" i="3"/>
  <c r="A233" i="3"/>
  <c r="CX233" i="3"/>
  <c r="CY233" i="3"/>
  <c r="CZ233" i="3"/>
  <c r="DA233" i="3"/>
  <c r="A234" i="3"/>
  <c r="CX234" i="3"/>
  <c r="CY234" i="3"/>
  <c r="CZ234" i="3"/>
  <c r="DA234" i="3"/>
  <c r="A235" i="3"/>
  <c r="CX235" i="3"/>
  <c r="CY235" i="3"/>
  <c r="CZ235" i="3"/>
  <c r="DA235" i="3"/>
  <c r="A236" i="3"/>
  <c r="CX236" i="3"/>
  <c r="CY236" i="3"/>
  <c r="CZ236" i="3"/>
  <c r="DA236" i="3"/>
  <c r="A237" i="3"/>
  <c r="CX237" i="3"/>
  <c r="CY237" i="3"/>
  <c r="CZ237" i="3"/>
  <c r="DA237" i="3"/>
  <c r="A238" i="3"/>
  <c r="CX238" i="3"/>
  <c r="CY238" i="3"/>
  <c r="CZ238" i="3"/>
  <c r="DA238" i="3"/>
  <c r="A239" i="3"/>
  <c r="CX239" i="3"/>
  <c r="CY239" i="3"/>
  <c r="CZ239" i="3"/>
  <c r="DA239" i="3"/>
  <c r="A240" i="3"/>
  <c r="CX240" i="3"/>
  <c r="CY240" i="3"/>
  <c r="CZ240" i="3"/>
  <c r="DA240" i="3"/>
  <c r="A241" i="3"/>
  <c r="CX241" i="3"/>
  <c r="CY241" i="3"/>
  <c r="CZ241" i="3"/>
  <c r="DA241" i="3"/>
  <c r="A242" i="3"/>
  <c r="CX242" i="3"/>
  <c r="CY242" i="3"/>
  <c r="CZ242" i="3"/>
  <c r="DA242" i="3"/>
  <c r="A243" i="3"/>
  <c r="CX243" i="3"/>
  <c r="CY243" i="3"/>
  <c r="CZ243" i="3"/>
  <c r="DA243" i="3"/>
  <c r="A244" i="3"/>
  <c r="CX244" i="3"/>
  <c r="CY244" i="3"/>
  <c r="CZ244" i="3"/>
  <c r="DA244" i="3"/>
  <c r="A245" i="3"/>
  <c r="CX245" i="3"/>
  <c r="CY245" i="3"/>
  <c r="CZ245" i="3"/>
  <c r="DA245" i="3"/>
  <c r="A246" i="3"/>
  <c r="CX246" i="3"/>
  <c r="CY246" i="3"/>
  <c r="CZ246" i="3"/>
  <c r="DA246" i="3"/>
  <c r="A247" i="3"/>
  <c r="CX247" i="3"/>
  <c r="CY247" i="3"/>
  <c r="CZ247" i="3"/>
  <c r="DA247" i="3"/>
  <c r="A248" i="3"/>
  <c r="CX248" i="3"/>
  <c r="CY248" i="3"/>
  <c r="CZ248" i="3"/>
  <c r="DA248" i="3"/>
  <c r="A249" i="3"/>
  <c r="CX249" i="3"/>
  <c r="CY249" i="3"/>
  <c r="CZ249" i="3"/>
  <c r="DA249" i="3"/>
  <c r="A250" i="3"/>
  <c r="CX250" i="3"/>
  <c r="CY250" i="3"/>
  <c r="CZ250" i="3"/>
  <c r="DA250" i="3"/>
  <c r="A251" i="3"/>
  <c r="CX251" i="3"/>
  <c r="CY251" i="3"/>
  <c r="CZ251" i="3"/>
  <c r="DA251" i="3"/>
  <c r="A252" i="3"/>
  <c r="CX252" i="3"/>
  <c r="CY252" i="3"/>
  <c r="CZ252" i="3"/>
  <c r="DA252" i="3"/>
  <c r="A253" i="3"/>
  <c r="CX253" i="3"/>
  <c r="CY253" i="3"/>
  <c r="CZ253" i="3"/>
  <c r="DA253" i="3"/>
  <c r="A254" i="3"/>
  <c r="CX254" i="3"/>
  <c r="CY254" i="3"/>
  <c r="CZ254" i="3"/>
  <c r="DA254" i="3"/>
  <c r="A255" i="3"/>
  <c r="CX255" i="3"/>
  <c r="CY255" i="3"/>
  <c r="CZ255" i="3"/>
  <c r="DA255" i="3"/>
  <c r="A256" i="3"/>
  <c r="CX256" i="3"/>
  <c r="CY256" i="3"/>
  <c r="CZ256" i="3"/>
  <c r="DA256" i="3"/>
  <c r="A257" i="3"/>
  <c r="CX257" i="3"/>
  <c r="CY257" i="3"/>
  <c r="CZ257" i="3"/>
  <c r="DA257" i="3"/>
  <c r="A258" i="3"/>
  <c r="CX258" i="3"/>
  <c r="CY258" i="3"/>
  <c r="CZ258" i="3"/>
  <c r="DA258" i="3"/>
  <c r="A259" i="3"/>
  <c r="CX259" i="3"/>
  <c r="CY259" i="3"/>
  <c r="CZ259" i="3"/>
  <c r="DA259" i="3"/>
  <c r="A260" i="3"/>
  <c r="CX260" i="3"/>
  <c r="CY260" i="3"/>
  <c r="CZ260" i="3"/>
  <c r="DA260" i="3"/>
  <c r="A261" i="3"/>
  <c r="CX261" i="3"/>
  <c r="CY261" i="3"/>
  <c r="CZ261" i="3"/>
  <c r="DA261" i="3"/>
  <c r="A262" i="3"/>
  <c r="CX262" i="3"/>
  <c r="CY262" i="3"/>
  <c r="CZ262" i="3"/>
  <c r="DA262" i="3"/>
  <c r="A263" i="3"/>
  <c r="CX263" i="3"/>
  <c r="CY263" i="3"/>
  <c r="CZ263" i="3"/>
  <c r="DA263" i="3"/>
  <c r="A264" i="3"/>
  <c r="CX264" i="3"/>
  <c r="CY264" i="3"/>
  <c r="CZ264" i="3"/>
  <c r="DA264" i="3"/>
  <c r="A265" i="3"/>
  <c r="CX265" i="3"/>
  <c r="CY265" i="3"/>
  <c r="CZ265" i="3"/>
  <c r="DA265" i="3"/>
  <c r="A266" i="3"/>
  <c r="CX266" i="3"/>
  <c r="CY266" i="3"/>
  <c r="CZ266" i="3"/>
  <c r="DA266" i="3"/>
  <c r="A267" i="3"/>
  <c r="CX267" i="3"/>
  <c r="CY267" i="3"/>
  <c r="CZ267" i="3"/>
  <c r="DA267" i="3"/>
  <c r="A268" i="3"/>
  <c r="CX268" i="3"/>
  <c r="CY268" i="3"/>
  <c r="CZ268" i="3"/>
  <c r="DA268" i="3"/>
  <c r="A269" i="3"/>
  <c r="CX269" i="3"/>
  <c r="CY269" i="3"/>
  <c r="CZ269" i="3"/>
  <c r="DA269" i="3"/>
  <c r="A270" i="3"/>
  <c r="CX270" i="3"/>
  <c r="CY270" i="3"/>
  <c r="CZ270" i="3"/>
  <c r="DA270" i="3"/>
  <c r="A271" i="3"/>
  <c r="CX271" i="3"/>
  <c r="CY271" i="3"/>
  <c r="CZ271" i="3"/>
  <c r="DA271" i="3"/>
  <c r="A272" i="3"/>
  <c r="CX272" i="3"/>
  <c r="CY272" i="3"/>
  <c r="CZ272" i="3"/>
  <c r="DA272" i="3"/>
  <c r="A273" i="3"/>
  <c r="CX273" i="3"/>
  <c r="CY273" i="3"/>
  <c r="CZ273" i="3"/>
  <c r="DA273" i="3"/>
  <c r="A274" i="3"/>
  <c r="CX274" i="3"/>
  <c r="CY274" i="3"/>
  <c r="CZ274" i="3"/>
  <c r="DA274" i="3"/>
  <c r="A275" i="3"/>
  <c r="CX275" i="3"/>
  <c r="CY275" i="3"/>
  <c r="CZ275" i="3"/>
  <c r="DA275" i="3"/>
  <c r="A276" i="3"/>
  <c r="CX276" i="3"/>
  <c r="CY276" i="3"/>
  <c r="CZ276" i="3"/>
  <c r="DA276" i="3"/>
  <c r="A277" i="3"/>
  <c r="CX277" i="3"/>
  <c r="CY277" i="3"/>
  <c r="CZ277" i="3"/>
  <c r="DA277" i="3"/>
  <c r="A278" i="3"/>
  <c r="CX278" i="3"/>
  <c r="CY278" i="3"/>
  <c r="CZ278" i="3"/>
  <c r="DA278" i="3"/>
  <c r="A279" i="3"/>
  <c r="CX279" i="3"/>
  <c r="CY279" i="3"/>
  <c r="CZ279" i="3"/>
  <c r="DA279" i="3"/>
  <c r="A280" i="3"/>
  <c r="CX280" i="3"/>
  <c r="CY280" i="3"/>
  <c r="CZ280" i="3"/>
  <c r="DA280" i="3"/>
  <c r="A281" i="3"/>
  <c r="CX281" i="3"/>
  <c r="CY281" i="3"/>
  <c r="CZ281" i="3"/>
  <c r="DA281" i="3"/>
  <c r="A282" i="3"/>
  <c r="CX282" i="3"/>
  <c r="CY282" i="3"/>
  <c r="CZ282" i="3"/>
  <c r="DA282" i="3"/>
  <c r="A283" i="3"/>
  <c r="CX283" i="3"/>
  <c r="CY283" i="3"/>
  <c r="CZ283" i="3"/>
  <c r="DA283" i="3"/>
  <c r="A284" i="3"/>
  <c r="CX284" i="3"/>
  <c r="CY284" i="3"/>
  <c r="CZ284" i="3"/>
  <c r="DA284" i="3"/>
  <c r="A285" i="3"/>
  <c r="CX285" i="3"/>
  <c r="CY285" i="3"/>
  <c r="CZ285" i="3"/>
  <c r="DA285" i="3"/>
  <c r="A286" i="3"/>
  <c r="CX286" i="3"/>
  <c r="CY286" i="3"/>
  <c r="CZ286" i="3"/>
  <c r="DA286" i="3"/>
  <c r="A287" i="3"/>
  <c r="CX287" i="3"/>
  <c r="CY287" i="3"/>
  <c r="CZ287" i="3"/>
  <c r="DA287" i="3"/>
  <c r="A288" i="3"/>
  <c r="CX288" i="3"/>
  <c r="CY288" i="3"/>
  <c r="CZ288" i="3"/>
  <c r="DA288" i="3"/>
  <c r="A289" i="3"/>
  <c r="CX289" i="3"/>
  <c r="CY289" i="3"/>
  <c r="CZ289" i="3"/>
  <c r="DA289" i="3"/>
  <c r="A290" i="3"/>
  <c r="CX290" i="3"/>
  <c r="CY290" i="3"/>
  <c r="CZ290" i="3"/>
  <c r="DA290" i="3"/>
  <c r="A291" i="3"/>
  <c r="CX291" i="3"/>
  <c r="CY291" i="3"/>
  <c r="CZ291" i="3"/>
  <c r="DA291" i="3"/>
  <c r="A292" i="3"/>
  <c r="CX292" i="3"/>
  <c r="CY292" i="3"/>
  <c r="CZ292" i="3"/>
  <c r="DA292" i="3"/>
  <c r="A293" i="3"/>
  <c r="CX293" i="3"/>
  <c r="CY293" i="3"/>
  <c r="CZ293" i="3"/>
  <c r="DA293" i="3"/>
  <c r="A294" i="3"/>
  <c r="CX294" i="3"/>
  <c r="CY294" i="3"/>
  <c r="CZ294" i="3"/>
  <c r="DA294" i="3"/>
  <c r="A295" i="3"/>
  <c r="CX295" i="3"/>
  <c r="CY295" i="3"/>
  <c r="CZ295" i="3"/>
  <c r="DA295" i="3"/>
  <c r="A296" i="3"/>
  <c r="CX296" i="3"/>
  <c r="CY296" i="3"/>
  <c r="CZ296" i="3"/>
  <c r="DA296" i="3"/>
  <c r="A297" i="3"/>
  <c r="CX297" i="3"/>
  <c r="CY297" i="3"/>
  <c r="CZ297" i="3"/>
  <c r="DA297" i="3"/>
  <c r="A298" i="3"/>
  <c r="CX298" i="3"/>
  <c r="CY298" i="3"/>
  <c r="CZ298" i="3"/>
  <c r="DA298" i="3"/>
  <c r="A299" i="3"/>
  <c r="CX299" i="3"/>
  <c r="CY299" i="3"/>
  <c r="CZ299" i="3"/>
  <c r="DA299" i="3"/>
  <c r="A300" i="3"/>
  <c r="CX300" i="3"/>
  <c r="CY300" i="3"/>
  <c r="CZ300" i="3"/>
  <c r="DA300" i="3"/>
  <c r="A301" i="3"/>
  <c r="CX301" i="3"/>
  <c r="CY301" i="3"/>
  <c r="CZ301" i="3"/>
  <c r="DA301" i="3"/>
  <c r="A302" i="3"/>
  <c r="CX302" i="3"/>
  <c r="CY302" i="3"/>
  <c r="CZ302" i="3"/>
  <c r="DA302" i="3"/>
  <c r="A303" i="3"/>
  <c r="CX303" i="3"/>
  <c r="CY303" i="3"/>
  <c r="CZ303" i="3"/>
  <c r="DA303" i="3"/>
  <c r="A304" i="3"/>
  <c r="CX304" i="3"/>
  <c r="CY304" i="3"/>
  <c r="CZ304" i="3"/>
  <c r="DA304" i="3"/>
  <c r="A305" i="3"/>
  <c r="CX305" i="3"/>
  <c r="CY305" i="3"/>
  <c r="CZ305" i="3"/>
  <c r="DA305" i="3"/>
  <c r="A306" i="3"/>
  <c r="CX306" i="3"/>
  <c r="CY306" i="3"/>
  <c r="CZ306" i="3"/>
  <c r="DA306" i="3"/>
  <c r="A307" i="3"/>
  <c r="CX307" i="3"/>
  <c r="CY307" i="3"/>
  <c r="CZ307" i="3"/>
  <c r="DA307" i="3"/>
  <c r="A308" i="3"/>
  <c r="CX308" i="3"/>
  <c r="CY308" i="3"/>
  <c r="CZ308" i="3"/>
  <c r="DA308" i="3"/>
  <c r="A309" i="3"/>
  <c r="CX309" i="3"/>
  <c r="CY309" i="3"/>
  <c r="CZ309" i="3"/>
  <c r="DA309" i="3"/>
  <c r="A310" i="3"/>
  <c r="CX310" i="3"/>
  <c r="CY310" i="3"/>
  <c r="CZ310" i="3"/>
  <c r="DA310" i="3"/>
  <c r="A311" i="3"/>
  <c r="CX311" i="3"/>
  <c r="CY311" i="3"/>
  <c r="CZ311" i="3"/>
  <c r="DA311" i="3"/>
  <c r="A312" i="3"/>
  <c r="CX312" i="3"/>
  <c r="CY312" i="3"/>
  <c r="CZ312" i="3"/>
  <c r="DA312" i="3"/>
  <c r="A313" i="3"/>
  <c r="CX313" i="3"/>
  <c r="CY313" i="3"/>
  <c r="CZ313" i="3"/>
  <c r="DA313" i="3"/>
  <c r="A314" i="3"/>
  <c r="CX314" i="3"/>
  <c r="CY314" i="3"/>
  <c r="CZ314" i="3"/>
  <c r="DA314" i="3"/>
  <c r="A315" i="3"/>
  <c r="CX315" i="3"/>
  <c r="CY315" i="3"/>
  <c r="CZ315" i="3"/>
  <c r="DA315" i="3"/>
  <c r="A316" i="3"/>
  <c r="CX316" i="3"/>
  <c r="CY316" i="3"/>
  <c r="CZ316" i="3"/>
  <c r="DA316" i="3"/>
  <c r="A317" i="3"/>
  <c r="CX317" i="3"/>
  <c r="CY317" i="3"/>
  <c r="CZ317" i="3"/>
  <c r="DA317" i="3"/>
  <c r="A318" i="3"/>
  <c r="CX318" i="3"/>
  <c r="CY318" i="3"/>
  <c r="CZ318" i="3"/>
  <c r="DA318" i="3"/>
  <c r="A319" i="3"/>
  <c r="CX319" i="3"/>
  <c r="CY319" i="3"/>
  <c r="CZ319" i="3"/>
  <c r="DA319" i="3"/>
  <c r="A320" i="3"/>
  <c r="CX320" i="3"/>
  <c r="CY320" i="3"/>
  <c r="CZ320" i="3"/>
  <c r="DA320" i="3"/>
  <c r="A321" i="3"/>
  <c r="CX321" i="3"/>
  <c r="CY321" i="3"/>
  <c r="CZ321" i="3"/>
  <c r="DA321" i="3"/>
  <c r="A322" i="3"/>
  <c r="CX322" i="3"/>
  <c r="CY322" i="3"/>
  <c r="CZ322" i="3"/>
  <c r="DA322" i="3"/>
  <c r="A323" i="3"/>
  <c r="CX323" i="3"/>
  <c r="CY323" i="3"/>
  <c r="CZ323" i="3"/>
  <c r="DA323" i="3"/>
  <c r="A324" i="3"/>
  <c r="CX324" i="3"/>
  <c r="CY324" i="3"/>
  <c r="CZ324" i="3"/>
  <c r="DA324" i="3"/>
  <c r="A325" i="3"/>
  <c r="CX325" i="3"/>
  <c r="CY325" i="3"/>
  <c r="CZ325" i="3"/>
  <c r="DA325" i="3"/>
  <c r="A326" i="3"/>
  <c r="CX326" i="3"/>
  <c r="CY326" i="3"/>
  <c r="CZ326" i="3"/>
  <c r="DA326" i="3"/>
  <c r="A327" i="3"/>
  <c r="CX327" i="3"/>
  <c r="CY327" i="3"/>
  <c r="CZ327" i="3"/>
  <c r="DA327" i="3"/>
  <c r="A328" i="3"/>
  <c r="CX328" i="3"/>
  <c r="CY328" i="3"/>
  <c r="CZ328" i="3"/>
  <c r="DA328" i="3"/>
  <c r="A329" i="3"/>
  <c r="CX329" i="3"/>
  <c r="CY329" i="3"/>
  <c r="CZ329" i="3"/>
  <c r="DA329" i="3"/>
  <c r="A330" i="3"/>
  <c r="CX330" i="3"/>
  <c r="CY330" i="3"/>
  <c r="CZ330" i="3"/>
  <c r="DA330" i="3"/>
  <c r="A331" i="3"/>
  <c r="CX331" i="3"/>
  <c r="CY331" i="3"/>
  <c r="CZ331" i="3"/>
  <c r="DA331" i="3"/>
  <c r="A332" i="3"/>
  <c r="CX332" i="3"/>
  <c r="CY332" i="3"/>
  <c r="CZ332" i="3"/>
  <c r="DA332" i="3"/>
  <c r="A333" i="3"/>
  <c r="CX333" i="3"/>
  <c r="CY333" i="3"/>
  <c r="CZ333" i="3"/>
  <c r="DA333" i="3"/>
  <c r="A334" i="3"/>
  <c r="CX334" i="3"/>
  <c r="CY334" i="3"/>
  <c r="CZ334" i="3"/>
  <c r="DA334" i="3"/>
  <c r="A335" i="3"/>
  <c r="CX335" i="3"/>
  <c r="CY335" i="3"/>
  <c r="CZ335" i="3"/>
  <c r="DA335" i="3"/>
  <c r="A336" i="3"/>
  <c r="CX336" i="3"/>
  <c r="CY336" i="3"/>
  <c r="CZ336" i="3"/>
  <c r="DA336" i="3"/>
  <c r="A337" i="3"/>
  <c r="CX337" i="3"/>
  <c r="CY337" i="3"/>
  <c r="CZ337" i="3"/>
  <c r="DA337" i="3"/>
  <c r="A338" i="3"/>
  <c r="CX338" i="3"/>
  <c r="CY338" i="3"/>
  <c r="CZ338" i="3"/>
  <c r="DA338" i="3"/>
  <c r="A339" i="3"/>
  <c r="CX339" i="3"/>
  <c r="CY339" i="3"/>
  <c r="CZ339" i="3"/>
  <c r="DA339" i="3"/>
  <c r="A340" i="3"/>
  <c r="CX340" i="3"/>
  <c r="CY340" i="3"/>
  <c r="CZ340" i="3"/>
  <c r="DA340" i="3"/>
  <c r="A341" i="3"/>
  <c r="CX341" i="3"/>
  <c r="CY341" i="3"/>
  <c r="CZ341" i="3"/>
  <c r="DA341" i="3"/>
  <c r="A342" i="3"/>
  <c r="CX342" i="3"/>
  <c r="CY342" i="3"/>
  <c r="CZ342" i="3"/>
  <c r="DA342" i="3"/>
  <c r="A343" i="3"/>
  <c r="CX343" i="3"/>
  <c r="CY343" i="3"/>
  <c r="CZ343" i="3"/>
  <c r="DA343" i="3"/>
  <c r="A344" i="3"/>
  <c r="CX344" i="3"/>
  <c r="CY344" i="3"/>
  <c r="CZ344" i="3"/>
  <c r="DA344" i="3"/>
  <c r="A345" i="3"/>
  <c r="CX345" i="3"/>
  <c r="CY345" i="3"/>
  <c r="CZ345" i="3"/>
  <c r="DA345" i="3"/>
  <c r="A346" i="3"/>
  <c r="CX346" i="3"/>
  <c r="CY346" i="3"/>
  <c r="CZ346" i="3"/>
  <c r="DA346" i="3"/>
  <c r="A347" i="3"/>
  <c r="CX347" i="3"/>
  <c r="CY347" i="3"/>
  <c r="CZ347" i="3"/>
  <c r="DA347" i="3"/>
  <c r="A348" i="3"/>
  <c r="CX348" i="3"/>
  <c r="CY348" i="3"/>
  <c r="CZ348" i="3"/>
  <c r="DA348" i="3"/>
  <c r="A349" i="3"/>
  <c r="CX349" i="3"/>
  <c r="CY349" i="3"/>
  <c r="CZ349" i="3"/>
  <c r="DA349" i="3"/>
  <c r="A350" i="3"/>
  <c r="CX350" i="3"/>
  <c r="CY350" i="3"/>
  <c r="CZ350" i="3"/>
  <c r="DA350" i="3"/>
  <c r="A351" i="3"/>
  <c r="CX351" i="3"/>
  <c r="CY351" i="3"/>
  <c r="CZ351" i="3"/>
  <c r="DA351" i="3"/>
  <c r="A352" i="3"/>
  <c r="CX352" i="3"/>
  <c r="CY352" i="3"/>
  <c r="CZ352" i="3"/>
  <c r="DA352" i="3"/>
  <c r="A353" i="3"/>
  <c r="CX353" i="3"/>
  <c r="CY353" i="3"/>
  <c r="CZ353" i="3"/>
  <c r="DA353" i="3"/>
  <c r="A354" i="3"/>
  <c r="CX354" i="3"/>
  <c r="CY354" i="3"/>
  <c r="CZ354" i="3"/>
  <c r="DA354" i="3"/>
  <c r="A355" i="3"/>
  <c r="CX355" i="3"/>
  <c r="CY355" i="3"/>
  <c r="CZ355" i="3"/>
  <c r="DA355" i="3"/>
  <c r="A356" i="3"/>
  <c r="CX356" i="3"/>
  <c r="CY356" i="3"/>
  <c r="CZ356" i="3"/>
  <c r="DA356" i="3"/>
  <c r="A357" i="3"/>
  <c r="CX357" i="3"/>
  <c r="CY357" i="3"/>
  <c r="CZ357" i="3"/>
  <c r="DA357" i="3"/>
  <c r="A358" i="3"/>
  <c r="CX358" i="3"/>
  <c r="CY358" i="3"/>
  <c r="CZ358" i="3"/>
  <c r="DA358" i="3"/>
  <c r="A359" i="3"/>
  <c r="CX359" i="3"/>
  <c r="CY359" i="3"/>
  <c r="CZ359" i="3"/>
  <c r="DA359" i="3"/>
  <c r="A360" i="3"/>
  <c r="CX360" i="3"/>
  <c r="CY360" i="3"/>
  <c r="CZ360" i="3"/>
  <c r="DA360" i="3"/>
  <c r="A361" i="3"/>
  <c r="CX361" i="3"/>
  <c r="CY361" i="3"/>
  <c r="CZ361" i="3"/>
  <c r="DA361" i="3"/>
  <c r="A362" i="3"/>
  <c r="CX362" i="3"/>
  <c r="CY362" i="3"/>
  <c r="CZ362" i="3"/>
  <c r="DA362" i="3"/>
  <c r="A363" i="3"/>
  <c r="CX363" i="3"/>
  <c r="CY363" i="3"/>
  <c r="CZ363" i="3"/>
  <c r="DA363" i="3"/>
  <c r="A364" i="3"/>
  <c r="CX364" i="3"/>
  <c r="CY364" i="3"/>
  <c r="CZ364" i="3"/>
  <c r="DA364" i="3"/>
  <c r="A365" i="3"/>
  <c r="CX365" i="3"/>
  <c r="CY365" i="3"/>
  <c r="CZ365" i="3"/>
  <c r="DA365" i="3"/>
  <c r="A366" i="3"/>
  <c r="CX366" i="3"/>
  <c r="CY366" i="3"/>
  <c r="CZ366" i="3"/>
  <c r="DA366" i="3"/>
  <c r="A367" i="3"/>
  <c r="CX367" i="3"/>
  <c r="CY367" i="3"/>
  <c r="CZ367" i="3"/>
  <c r="DA367" i="3"/>
  <c r="A368" i="3"/>
  <c r="CX368" i="3"/>
  <c r="CY368" i="3"/>
  <c r="CZ368" i="3"/>
  <c r="DA368" i="3"/>
  <c r="A369" i="3"/>
  <c r="CX369" i="3"/>
  <c r="CY369" i="3"/>
  <c r="CZ369" i="3"/>
  <c r="DA369" i="3"/>
  <c r="A370" i="3"/>
  <c r="CX370" i="3"/>
  <c r="CY370" i="3"/>
  <c r="CZ370" i="3"/>
  <c r="DA370" i="3"/>
  <c r="A371" i="3"/>
  <c r="CX371" i="3"/>
  <c r="CY371" i="3"/>
  <c r="CZ371" i="3"/>
  <c r="DA371" i="3"/>
  <c r="A372" i="3"/>
  <c r="CX372" i="3"/>
  <c r="CY372" i="3"/>
  <c r="CZ372" i="3"/>
  <c r="DA372" i="3"/>
  <c r="A373" i="3"/>
  <c r="CX373" i="3"/>
  <c r="CY373" i="3"/>
  <c r="CZ373" i="3"/>
  <c r="DA373" i="3"/>
  <c r="A374" i="3"/>
  <c r="CX374" i="3"/>
  <c r="CY374" i="3"/>
  <c r="CZ374" i="3"/>
  <c r="DA374" i="3"/>
  <c r="A375" i="3"/>
  <c r="CX375" i="3"/>
  <c r="CY375" i="3"/>
  <c r="CZ375" i="3"/>
  <c r="DA375" i="3"/>
  <c r="A376" i="3"/>
  <c r="CX376" i="3"/>
  <c r="CY376" i="3"/>
  <c r="CZ376" i="3"/>
  <c r="DA376" i="3"/>
  <c r="A377" i="3"/>
  <c r="CX377" i="3"/>
  <c r="CY377" i="3"/>
  <c r="CZ377" i="3"/>
  <c r="DA377" i="3"/>
  <c r="A378" i="3"/>
  <c r="CX378" i="3"/>
  <c r="CY378" i="3"/>
  <c r="CZ378" i="3"/>
  <c r="DA378" i="3"/>
  <c r="A379" i="3"/>
  <c r="CX379" i="3"/>
  <c r="CY379" i="3"/>
  <c r="CZ379" i="3"/>
  <c r="DA379" i="3"/>
  <c r="A380" i="3"/>
  <c r="CX380" i="3"/>
  <c r="CY380" i="3"/>
  <c r="CZ380" i="3"/>
  <c r="DA380" i="3"/>
  <c r="A381" i="3"/>
  <c r="CX381" i="3"/>
  <c r="CY381" i="3"/>
  <c r="CZ381" i="3"/>
  <c r="DA381" i="3"/>
  <c r="A382" i="3"/>
  <c r="CX382" i="3"/>
  <c r="CY382" i="3"/>
  <c r="CZ382" i="3"/>
  <c r="DA382" i="3"/>
  <c r="A383" i="3"/>
  <c r="CX383" i="3"/>
  <c r="CY383" i="3"/>
  <c r="CZ383" i="3"/>
  <c r="DA383" i="3"/>
  <c r="A384" i="3"/>
  <c r="CX384" i="3"/>
  <c r="CY384" i="3"/>
  <c r="CZ384" i="3"/>
  <c r="DA384" i="3"/>
  <c r="A385" i="3"/>
  <c r="CX385" i="3"/>
  <c r="CY385" i="3"/>
  <c r="CZ385" i="3"/>
  <c r="DA385" i="3"/>
  <c r="A386" i="3"/>
  <c r="CX386" i="3"/>
  <c r="CY386" i="3"/>
  <c r="CZ386" i="3"/>
  <c r="DA386" i="3"/>
  <c r="A387" i="3"/>
  <c r="CX387" i="3"/>
  <c r="CY387" i="3"/>
  <c r="CZ387" i="3"/>
  <c r="DA387" i="3"/>
  <c r="A388" i="3"/>
  <c r="CX388" i="3"/>
  <c r="CY388" i="3"/>
  <c r="CZ388" i="3"/>
  <c r="DA388" i="3"/>
  <c r="A389" i="3"/>
  <c r="CX389" i="3"/>
  <c r="CY389" i="3"/>
  <c r="CZ389" i="3"/>
  <c r="DA389" i="3"/>
  <c r="A390" i="3"/>
  <c r="CX390" i="3"/>
  <c r="CY390" i="3"/>
  <c r="CZ390" i="3"/>
  <c r="DA390" i="3"/>
  <c r="A391" i="3"/>
  <c r="CX391" i="3"/>
  <c r="CY391" i="3"/>
  <c r="CZ391" i="3"/>
  <c r="DA391" i="3"/>
  <c r="A392" i="3"/>
  <c r="CX392" i="3"/>
  <c r="CY392" i="3"/>
  <c r="CZ392" i="3"/>
  <c r="DA392" i="3"/>
  <c r="A393" i="3"/>
  <c r="CX393" i="3"/>
  <c r="CY393" i="3"/>
  <c r="CZ393" i="3"/>
  <c r="DA393" i="3"/>
  <c r="A394" i="3"/>
  <c r="CX394" i="3"/>
  <c r="CY394" i="3"/>
  <c r="CZ394" i="3"/>
  <c r="DA394" i="3"/>
  <c r="A395" i="3"/>
  <c r="CX395" i="3"/>
  <c r="CY395" i="3"/>
  <c r="CZ395" i="3"/>
  <c r="DA395" i="3"/>
  <c r="A396" i="3"/>
  <c r="CX396" i="3"/>
  <c r="CY396" i="3"/>
  <c r="CZ396" i="3"/>
  <c r="DA396" i="3"/>
  <c r="A397" i="3"/>
  <c r="CX397" i="3"/>
  <c r="CY397" i="3"/>
  <c r="CZ397" i="3"/>
  <c r="DA397" i="3"/>
  <c r="A398" i="3"/>
  <c r="CX398" i="3"/>
  <c r="CY398" i="3"/>
  <c r="CZ398" i="3"/>
  <c r="DA398" i="3"/>
  <c r="A399" i="3"/>
  <c r="CX399" i="3"/>
  <c r="CY399" i="3"/>
  <c r="CZ399" i="3"/>
  <c r="DA399" i="3"/>
  <c r="A400" i="3"/>
  <c r="CX400" i="3"/>
  <c r="CY400" i="3"/>
  <c r="CZ400" i="3"/>
  <c r="DA400" i="3"/>
  <c r="A401" i="3"/>
  <c r="CX401" i="3"/>
  <c r="CY401" i="3"/>
  <c r="CZ401" i="3"/>
  <c r="DA401" i="3"/>
  <c r="A402" i="3"/>
  <c r="CX402" i="3"/>
  <c r="CY402" i="3"/>
  <c r="CZ402" i="3"/>
  <c r="DA402" i="3"/>
  <c r="A403" i="3"/>
  <c r="CX403" i="3"/>
  <c r="CY403" i="3"/>
  <c r="CZ403" i="3"/>
  <c r="DA403" i="3"/>
  <c r="A404" i="3"/>
  <c r="CX404" i="3"/>
  <c r="CY404" i="3"/>
  <c r="CZ404" i="3"/>
  <c r="DA404" i="3"/>
  <c r="A405" i="3"/>
  <c r="CY405" i="3"/>
  <c r="CZ405" i="3"/>
  <c r="DA405" i="3"/>
  <c r="A406" i="3"/>
  <c r="CY406" i="3"/>
  <c r="CZ406" i="3"/>
  <c r="DA406" i="3"/>
  <c r="A407" i="3"/>
  <c r="CY407" i="3"/>
  <c r="CZ407" i="3"/>
  <c r="DA407" i="3"/>
  <c r="A408" i="3"/>
  <c r="CY408" i="3"/>
  <c r="CZ408" i="3"/>
  <c r="DA408" i="3"/>
  <c r="A409" i="3"/>
  <c r="CY409" i="3"/>
  <c r="CZ409" i="3"/>
  <c r="DA409" i="3"/>
  <c r="A410" i="3"/>
  <c r="CY410" i="3"/>
  <c r="CZ410" i="3"/>
  <c r="DA410" i="3"/>
  <c r="A411" i="3"/>
  <c r="CY411" i="3"/>
  <c r="CZ411" i="3"/>
  <c r="DA411" i="3"/>
  <c r="A412" i="3"/>
  <c r="CY412" i="3"/>
  <c r="CZ412" i="3"/>
  <c r="DA412" i="3"/>
  <c r="A413" i="3"/>
  <c r="CY413" i="3"/>
  <c r="CZ413" i="3"/>
  <c r="DA413" i="3"/>
  <c r="A414" i="3"/>
  <c r="CY414" i="3"/>
  <c r="CZ414" i="3"/>
  <c r="DA414" i="3"/>
  <c r="A415" i="3"/>
  <c r="CY415" i="3"/>
  <c r="CZ415" i="3"/>
  <c r="DA415" i="3"/>
  <c r="A416" i="3"/>
  <c r="CY416" i="3"/>
  <c r="CZ416" i="3"/>
  <c r="DA416" i="3"/>
  <c r="A417" i="3"/>
  <c r="CY417" i="3"/>
  <c r="CZ417" i="3"/>
  <c r="DA417" i="3"/>
  <c r="A418" i="3"/>
  <c r="CY418" i="3"/>
  <c r="CZ418" i="3"/>
  <c r="DA418" i="3"/>
  <c r="A419" i="3"/>
  <c r="CY419" i="3"/>
  <c r="CZ419" i="3"/>
  <c r="DA419" i="3"/>
  <c r="A420" i="3"/>
  <c r="CY420" i="3"/>
  <c r="CZ420" i="3"/>
  <c r="DA420" i="3"/>
  <c r="A421" i="3"/>
  <c r="CY421" i="3"/>
  <c r="CZ421" i="3"/>
  <c r="DA421" i="3"/>
  <c r="A422" i="3"/>
  <c r="CY422" i="3"/>
  <c r="CZ422" i="3"/>
  <c r="DA422" i="3"/>
  <c r="A423" i="3"/>
  <c r="CY423" i="3"/>
  <c r="CZ423" i="3"/>
  <c r="DA423" i="3"/>
  <c r="A424" i="3"/>
  <c r="CY424" i="3"/>
  <c r="CZ424" i="3"/>
  <c r="DA424" i="3"/>
  <c r="A425" i="3"/>
  <c r="CY425" i="3"/>
  <c r="CZ425" i="3"/>
  <c r="DA425" i="3"/>
  <c r="A426" i="3"/>
  <c r="CY426" i="3"/>
  <c r="CZ426" i="3"/>
  <c r="DA426" i="3"/>
  <c r="A427" i="3"/>
  <c r="CY427" i="3"/>
  <c r="CZ427" i="3"/>
  <c r="DA427" i="3"/>
  <c r="A428" i="3"/>
  <c r="CY428" i="3"/>
  <c r="CZ428" i="3"/>
  <c r="DA428" i="3"/>
  <c r="A429" i="3"/>
  <c r="CY429" i="3"/>
  <c r="CZ429" i="3"/>
  <c r="DA429" i="3"/>
  <c r="A430" i="3"/>
  <c r="CY430" i="3"/>
  <c r="CZ430" i="3"/>
  <c r="DA430" i="3"/>
  <c r="A431" i="3"/>
  <c r="CY431" i="3"/>
  <c r="CZ431" i="3"/>
  <c r="DA431" i="3"/>
  <c r="A432" i="3"/>
  <c r="CY432" i="3"/>
  <c r="CZ432" i="3"/>
  <c r="DA432" i="3"/>
  <c r="A433" i="3"/>
  <c r="CY433" i="3"/>
  <c r="CZ433" i="3"/>
  <c r="DA433" i="3"/>
  <c r="A434" i="3"/>
  <c r="CY434" i="3"/>
  <c r="CZ434" i="3"/>
  <c r="DA434" i="3"/>
  <c r="A435" i="3"/>
  <c r="CY435" i="3"/>
  <c r="CZ435" i="3"/>
  <c r="DA435" i="3"/>
  <c r="A436" i="3"/>
  <c r="CY436" i="3"/>
  <c r="CZ436" i="3"/>
  <c r="DA436" i="3"/>
  <c r="A437" i="3"/>
  <c r="CY437" i="3"/>
  <c r="CZ437" i="3"/>
  <c r="DA437" i="3"/>
  <c r="A438" i="3"/>
  <c r="CY438" i="3"/>
  <c r="CZ438" i="3"/>
  <c r="DA438" i="3"/>
  <c r="A439" i="3"/>
  <c r="CY439" i="3"/>
  <c r="CZ439" i="3"/>
  <c r="DA439" i="3"/>
  <c r="A440" i="3"/>
  <c r="CY440" i="3"/>
  <c r="CZ440" i="3"/>
  <c r="DA440" i="3"/>
  <c r="A441" i="3"/>
  <c r="CY441" i="3"/>
  <c r="CZ441" i="3"/>
  <c r="DA441" i="3"/>
  <c r="A442" i="3"/>
  <c r="CY442" i="3"/>
  <c r="CZ442" i="3"/>
  <c r="DA442" i="3"/>
  <c r="A443" i="3"/>
  <c r="CY443" i="3"/>
  <c r="CZ443" i="3"/>
  <c r="DA443" i="3"/>
  <c r="A444" i="3"/>
  <c r="CY444" i="3"/>
  <c r="CZ444" i="3"/>
  <c r="DA444" i="3"/>
  <c r="A445" i="3"/>
  <c r="CY445" i="3"/>
  <c r="CZ445" i="3"/>
  <c r="DA445" i="3"/>
  <c r="A446" i="3"/>
  <c r="CY446" i="3"/>
  <c r="CZ446" i="3"/>
  <c r="DA446" i="3"/>
  <c r="A447" i="3"/>
  <c r="CY447" i="3"/>
  <c r="CZ447" i="3"/>
  <c r="DA447" i="3"/>
  <c r="A448" i="3"/>
  <c r="CY448" i="3"/>
  <c r="CZ448" i="3"/>
  <c r="DA448" i="3"/>
  <c r="A449" i="3"/>
  <c r="CY449" i="3"/>
  <c r="CZ449" i="3"/>
  <c r="DA449" i="3"/>
  <c r="A450" i="3"/>
  <c r="CY450" i="3"/>
  <c r="CZ450" i="3"/>
  <c r="DA450" i="3"/>
  <c r="A451" i="3"/>
  <c r="CY451" i="3"/>
  <c r="CZ451" i="3"/>
  <c r="DA451" i="3"/>
  <c r="A452" i="3"/>
  <c r="CY452" i="3"/>
  <c r="CZ452" i="3"/>
  <c r="DA452" i="3"/>
  <c r="A453" i="3"/>
  <c r="CY453" i="3"/>
  <c r="CZ453" i="3"/>
  <c r="DA453" i="3"/>
  <c r="A454" i="3"/>
  <c r="CY454" i="3"/>
  <c r="CZ454" i="3"/>
  <c r="DA454" i="3"/>
  <c r="A455" i="3"/>
  <c r="CY455" i="3"/>
  <c r="CZ455" i="3"/>
  <c r="DA455" i="3"/>
  <c r="A456" i="3"/>
  <c r="CY456" i="3"/>
  <c r="CZ456" i="3"/>
  <c r="DA456" i="3"/>
  <c r="A457" i="3"/>
  <c r="CY457" i="3"/>
  <c r="CZ457" i="3"/>
  <c r="DA457" i="3"/>
  <c r="A458" i="3"/>
  <c r="CY458" i="3"/>
  <c r="CZ458" i="3"/>
  <c r="DA458" i="3"/>
  <c r="A459" i="3"/>
  <c r="CY459" i="3"/>
  <c r="CZ459" i="3"/>
  <c r="DA459" i="3"/>
  <c r="A460" i="3"/>
  <c r="CY460" i="3"/>
  <c r="CZ460" i="3"/>
  <c r="DA460" i="3"/>
  <c r="A461" i="3"/>
  <c r="CY461" i="3"/>
  <c r="CZ461" i="3"/>
  <c r="DA461" i="3"/>
  <c r="A462" i="3"/>
  <c r="CY462" i="3"/>
  <c r="CZ462" i="3"/>
  <c r="DA462" i="3"/>
  <c r="A463" i="3"/>
  <c r="CY463" i="3"/>
  <c r="CZ463" i="3"/>
  <c r="DA463" i="3"/>
  <c r="A464" i="3"/>
  <c r="CY464" i="3"/>
  <c r="CZ464" i="3"/>
  <c r="DA464" i="3"/>
  <c r="A465" i="3"/>
  <c r="CY465" i="3"/>
  <c r="CZ465" i="3"/>
  <c r="DA465" i="3"/>
  <c r="A466" i="3"/>
  <c r="CY466" i="3"/>
  <c r="CZ466" i="3"/>
  <c r="DA466" i="3"/>
  <c r="A467" i="3"/>
  <c r="CY467" i="3"/>
  <c r="CZ467" i="3"/>
  <c r="DA467" i="3"/>
  <c r="A468" i="3"/>
  <c r="CY468" i="3"/>
  <c r="CZ468" i="3"/>
  <c r="DA468" i="3"/>
  <c r="A469" i="3"/>
  <c r="CY469" i="3"/>
  <c r="CZ469" i="3"/>
  <c r="DA469" i="3"/>
  <c r="A470" i="3"/>
  <c r="CY470" i="3"/>
  <c r="CZ470" i="3"/>
  <c r="DA470" i="3"/>
  <c r="A471" i="3"/>
  <c r="CY471" i="3"/>
  <c r="CZ471" i="3"/>
  <c r="DA471" i="3"/>
  <c r="A472" i="3"/>
  <c r="CY472" i="3"/>
  <c r="CZ472" i="3"/>
  <c r="DA472" i="3"/>
  <c r="A473" i="3"/>
  <c r="CY473" i="3"/>
  <c r="CZ473" i="3"/>
  <c r="DA473" i="3"/>
  <c r="A474" i="3"/>
  <c r="CY474" i="3"/>
  <c r="CZ474" i="3"/>
  <c r="DA474" i="3"/>
  <c r="A475" i="3"/>
  <c r="CY475" i="3"/>
  <c r="CZ475" i="3"/>
  <c r="DA475" i="3"/>
  <c r="A476" i="3"/>
  <c r="CY476" i="3"/>
  <c r="CZ476" i="3"/>
  <c r="DA476" i="3"/>
  <c r="A477" i="3"/>
  <c r="CX477" i="3"/>
  <c r="CY477" i="3"/>
  <c r="CZ477" i="3"/>
  <c r="DA477" i="3"/>
  <c r="A478" i="3"/>
  <c r="CX478" i="3"/>
  <c r="CY478" i="3"/>
  <c r="CZ478" i="3"/>
  <c r="DA478" i="3"/>
  <c r="A479" i="3"/>
  <c r="CX479" i="3"/>
  <c r="CY479" i="3"/>
  <c r="CZ479" i="3"/>
  <c r="DA479" i="3"/>
  <c r="A480" i="3"/>
  <c r="CX480" i="3"/>
  <c r="CY480" i="3"/>
  <c r="CZ480" i="3"/>
  <c r="DA480" i="3"/>
  <c r="A481" i="3"/>
  <c r="CX481" i="3"/>
  <c r="CY481" i="3"/>
  <c r="CZ481" i="3"/>
  <c r="DA481" i="3"/>
  <c r="A482" i="3"/>
  <c r="CX482" i="3"/>
  <c r="CY482" i="3"/>
  <c r="CZ482" i="3"/>
  <c r="DA482" i="3"/>
  <c r="A483" i="3"/>
  <c r="CX483" i="3"/>
  <c r="CY483" i="3"/>
  <c r="CZ483" i="3"/>
  <c r="DA483" i="3"/>
  <c r="A484" i="3"/>
  <c r="CX484" i="3"/>
  <c r="CY484" i="3"/>
  <c r="CZ484" i="3"/>
  <c r="DA484" i="3"/>
  <c r="A485" i="3"/>
  <c r="CX485" i="3"/>
  <c r="CY485" i="3"/>
  <c r="CZ485" i="3"/>
  <c r="DA485" i="3"/>
  <c r="A486" i="3"/>
  <c r="CX486" i="3"/>
  <c r="CY486" i="3"/>
  <c r="CZ486" i="3"/>
  <c r="DA486" i="3"/>
  <c r="A487" i="3"/>
  <c r="CX487" i="3"/>
  <c r="CY487" i="3"/>
  <c r="CZ487" i="3"/>
  <c r="DA487" i="3"/>
  <c r="A488" i="3"/>
  <c r="CX488" i="3"/>
  <c r="CY488" i="3"/>
  <c r="CZ488" i="3"/>
  <c r="DA488" i="3"/>
  <c r="A489" i="3"/>
  <c r="CX489" i="3"/>
  <c r="CY489" i="3"/>
  <c r="CZ489" i="3"/>
  <c r="DA489" i="3"/>
  <c r="A490" i="3"/>
  <c r="CX490" i="3"/>
  <c r="CY490" i="3"/>
  <c r="CZ490" i="3"/>
  <c r="DA490" i="3"/>
  <c r="A491" i="3"/>
  <c r="CX491" i="3"/>
  <c r="CY491" i="3"/>
  <c r="CZ491" i="3"/>
  <c r="DA491" i="3"/>
  <c r="A492" i="3"/>
  <c r="CX492" i="3"/>
  <c r="CY492" i="3"/>
  <c r="CZ492" i="3"/>
  <c r="DA492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R26" i="1"/>
  <c r="DS26" i="1"/>
  <c r="EE26" i="1"/>
  <c r="EF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AC28" i="1"/>
  <c r="AE28" i="1"/>
  <c r="AD28" i="1" s="1"/>
  <c r="AF28" i="1"/>
  <c r="CT28" i="1" s="1"/>
  <c r="S28" i="1" s="1"/>
  <c r="AG28" i="1"/>
  <c r="AH28" i="1"/>
  <c r="CV28" i="1" s="1"/>
  <c r="U28" i="1" s="1"/>
  <c r="AI28" i="1"/>
  <c r="CW28" i="1" s="1"/>
  <c r="V28" i="1" s="1"/>
  <c r="AJ28" i="1"/>
  <c r="CX28" i="1" s="1"/>
  <c r="W28" i="1" s="1"/>
  <c r="CQ28" i="1"/>
  <c r="P28" i="1" s="1"/>
  <c r="CS28" i="1"/>
  <c r="R28" i="1" s="1"/>
  <c r="CU28" i="1"/>
  <c r="T28" i="1" s="1"/>
  <c r="FR28" i="1"/>
  <c r="GL28" i="1"/>
  <c r="GN28" i="1"/>
  <c r="GP28" i="1"/>
  <c r="GV28" i="1"/>
  <c r="GX28" i="1" s="1"/>
  <c r="C29" i="1"/>
  <c r="D29" i="1"/>
  <c r="AC29" i="1"/>
  <c r="AD29" i="1"/>
  <c r="CR29" i="1" s="1"/>
  <c r="Q29" i="1" s="1"/>
  <c r="W40" i="6" s="1"/>
  <c r="AE29" i="1"/>
  <c r="AF29" i="1"/>
  <c r="AG29" i="1"/>
  <c r="AH29" i="1"/>
  <c r="CV29" i="1" s="1"/>
  <c r="U29" i="1" s="1"/>
  <c r="AI29" i="1"/>
  <c r="AJ29" i="1"/>
  <c r="CX29" i="1" s="1"/>
  <c r="W29" i="1" s="1"/>
  <c r="CQ29" i="1"/>
  <c r="P29" i="1" s="1"/>
  <c r="U40" i="6" s="1"/>
  <c r="CS29" i="1"/>
  <c r="R29" i="1" s="1"/>
  <c r="CU29" i="1"/>
  <c r="T29" i="1" s="1"/>
  <c r="CW29" i="1"/>
  <c r="V29" i="1" s="1"/>
  <c r="Z40" i="6" s="1"/>
  <c r="FR29" i="1"/>
  <c r="GL29" i="1"/>
  <c r="GN29" i="1"/>
  <c r="GP29" i="1"/>
  <c r="GV29" i="1"/>
  <c r="GX29" i="1"/>
  <c r="C30" i="1"/>
  <c r="D30" i="1"/>
  <c r="AC30" i="1"/>
  <c r="AD30" i="1"/>
  <c r="AB30" i="1" s="1"/>
  <c r="AE30" i="1"/>
  <c r="AF30" i="1"/>
  <c r="CT30" i="1" s="1"/>
  <c r="S30" i="1" s="1"/>
  <c r="AG30" i="1"/>
  <c r="AH30" i="1"/>
  <c r="CV30" i="1" s="1"/>
  <c r="U30" i="1" s="1"/>
  <c r="AI30" i="1"/>
  <c r="AJ30" i="1"/>
  <c r="CX30" i="1" s="1"/>
  <c r="W30" i="1" s="1"/>
  <c r="CQ30" i="1"/>
  <c r="P30" i="1" s="1"/>
  <c r="CS30" i="1"/>
  <c r="R30" i="1" s="1"/>
  <c r="GK30" i="1" s="1"/>
  <c r="CU30" i="1"/>
  <c r="T30" i="1" s="1"/>
  <c r="CW30" i="1"/>
  <c r="V30" i="1" s="1"/>
  <c r="FR30" i="1"/>
  <c r="GL30" i="1"/>
  <c r="GN30" i="1"/>
  <c r="GP30" i="1"/>
  <c r="GV30" i="1"/>
  <c r="GX30" i="1"/>
  <c r="C31" i="1"/>
  <c r="D31" i="1"/>
  <c r="AC31" i="1"/>
  <c r="AE31" i="1"/>
  <c r="AD31" i="1" s="1"/>
  <c r="CR31" i="1" s="1"/>
  <c r="Q31" i="1" s="1"/>
  <c r="W54" i="6" s="1"/>
  <c r="AF31" i="1"/>
  <c r="AG31" i="1"/>
  <c r="AH31" i="1"/>
  <c r="CV31" i="1" s="1"/>
  <c r="U31" i="1" s="1"/>
  <c r="AI31" i="1"/>
  <c r="CW31" i="1" s="1"/>
  <c r="V31" i="1" s="1"/>
  <c r="Z54" i="6" s="1"/>
  <c r="AJ31" i="1"/>
  <c r="CX31" i="1" s="1"/>
  <c r="W31" i="1" s="1"/>
  <c r="CQ31" i="1"/>
  <c r="P31" i="1" s="1"/>
  <c r="CU31" i="1"/>
  <c r="T31" i="1" s="1"/>
  <c r="FR31" i="1"/>
  <c r="GL31" i="1"/>
  <c r="GN31" i="1"/>
  <c r="GP31" i="1"/>
  <c r="GV31" i="1"/>
  <c r="GX31" i="1" s="1"/>
  <c r="C32" i="1"/>
  <c r="D32" i="1"/>
  <c r="AC32" i="1"/>
  <c r="AE32" i="1"/>
  <c r="AD32" i="1" s="1"/>
  <c r="CR32" i="1" s="1"/>
  <c r="Q32" i="1" s="1"/>
  <c r="AF32" i="1"/>
  <c r="CT32" i="1" s="1"/>
  <c r="S32" i="1" s="1"/>
  <c r="AG32" i="1"/>
  <c r="CU32" i="1" s="1"/>
  <c r="T32" i="1" s="1"/>
  <c r="AH32" i="1"/>
  <c r="CV32" i="1" s="1"/>
  <c r="U32" i="1" s="1"/>
  <c r="AI32" i="1"/>
  <c r="CW32" i="1" s="1"/>
  <c r="V32" i="1" s="1"/>
  <c r="AJ32" i="1"/>
  <c r="CX32" i="1" s="1"/>
  <c r="W32" i="1" s="1"/>
  <c r="CQ32" i="1"/>
  <c r="P32" i="1" s="1"/>
  <c r="FR32" i="1"/>
  <c r="GL32" i="1"/>
  <c r="GN32" i="1"/>
  <c r="GP32" i="1"/>
  <c r="GV32" i="1"/>
  <c r="GX32" i="1" s="1"/>
  <c r="C33" i="1"/>
  <c r="D33" i="1"/>
  <c r="P33" i="1"/>
  <c r="U68" i="6" s="1"/>
  <c r="AC33" i="1"/>
  <c r="AE33" i="1"/>
  <c r="AD33" i="1" s="1"/>
  <c r="CR33" i="1" s="1"/>
  <c r="Q33" i="1" s="1"/>
  <c r="W68" i="6" s="1"/>
  <c r="AF33" i="1"/>
  <c r="AG33" i="1"/>
  <c r="AH33" i="1"/>
  <c r="CV33" i="1" s="1"/>
  <c r="U33" i="1" s="1"/>
  <c r="AI33" i="1"/>
  <c r="CW33" i="1" s="1"/>
  <c r="V33" i="1" s="1"/>
  <c r="Z68" i="6" s="1"/>
  <c r="AJ33" i="1"/>
  <c r="CX33" i="1" s="1"/>
  <c r="W33" i="1" s="1"/>
  <c r="CQ33" i="1"/>
  <c r="CU33" i="1"/>
  <c r="T33" i="1" s="1"/>
  <c r="FR33" i="1"/>
  <c r="GL33" i="1"/>
  <c r="GN33" i="1"/>
  <c r="GP33" i="1"/>
  <c r="GV33" i="1"/>
  <c r="GX33" i="1" s="1"/>
  <c r="C34" i="1"/>
  <c r="D34" i="1"/>
  <c r="AC34" i="1"/>
  <c r="AD34" i="1"/>
  <c r="CR34" i="1" s="1"/>
  <c r="Q34" i="1" s="1"/>
  <c r="AE34" i="1"/>
  <c r="AF34" i="1"/>
  <c r="CT34" i="1" s="1"/>
  <c r="S34" i="1" s="1"/>
  <c r="AG34" i="1"/>
  <c r="AH34" i="1"/>
  <c r="CV34" i="1" s="1"/>
  <c r="U34" i="1" s="1"/>
  <c r="AI34" i="1"/>
  <c r="AJ34" i="1"/>
  <c r="CX34" i="1" s="1"/>
  <c r="W34" i="1" s="1"/>
  <c r="CQ34" i="1"/>
  <c r="P34" i="1" s="1"/>
  <c r="CS34" i="1"/>
  <c r="R34" i="1" s="1"/>
  <c r="CU34" i="1"/>
  <c r="T34" i="1" s="1"/>
  <c r="CW34" i="1"/>
  <c r="V34" i="1" s="1"/>
  <c r="FR34" i="1"/>
  <c r="GL34" i="1"/>
  <c r="GN34" i="1"/>
  <c r="GP34" i="1"/>
  <c r="GV34" i="1"/>
  <c r="GX34" i="1" s="1"/>
  <c r="C35" i="1"/>
  <c r="D35" i="1"/>
  <c r="AC35" i="1"/>
  <c r="AE35" i="1"/>
  <c r="AD35" i="1" s="1"/>
  <c r="AF35" i="1"/>
  <c r="AG35" i="1"/>
  <c r="CU35" i="1" s="1"/>
  <c r="T35" i="1" s="1"/>
  <c r="AH35" i="1"/>
  <c r="AI35" i="1"/>
  <c r="CW35" i="1" s="1"/>
  <c r="V35" i="1" s="1"/>
  <c r="Z82" i="6" s="1"/>
  <c r="AJ35" i="1"/>
  <c r="CX35" i="1" s="1"/>
  <c r="W35" i="1" s="1"/>
  <c r="CQ35" i="1"/>
  <c r="P35" i="1" s="1"/>
  <c r="U82" i="6" s="1"/>
  <c r="CV35" i="1"/>
  <c r="U35" i="1" s="1"/>
  <c r="FR35" i="1"/>
  <c r="GL35" i="1"/>
  <c r="GN35" i="1"/>
  <c r="GP35" i="1"/>
  <c r="GV35" i="1"/>
  <c r="GX35" i="1" s="1"/>
  <c r="C36" i="1"/>
  <c r="D36" i="1"/>
  <c r="I36" i="1"/>
  <c r="GX36" i="1" s="1"/>
  <c r="AC36" i="1"/>
  <c r="CQ36" i="1" s="1"/>
  <c r="AE36" i="1"/>
  <c r="AD36" i="1" s="1"/>
  <c r="CR36" i="1" s="1"/>
  <c r="AF36" i="1"/>
  <c r="CT36" i="1" s="1"/>
  <c r="S36" i="1" s="1"/>
  <c r="AG36" i="1"/>
  <c r="CU36" i="1" s="1"/>
  <c r="AH36" i="1"/>
  <c r="AI36" i="1"/>
  <c r="CW36" i="1" s="1"/>
  <c r="AJ36" i="1"/>
  <c r="CV36" i="1"/>
  <c r="CX36" i="1"/>
  <c r="W36" i="1" s="1"/>
  <c r="FR36" i="1"/>
  <c r="GL36" i="1"/>
  <c r="BZ39" i="1" s="1"/>
  <c r="AQ39" i="1" s="1"/>
  <c r="GO36" i="1"/>
  <c r="GP36" i="1"/>
  <c r="GV36" i="1"/>
  <c r="C37" i="1"/>
  <c r="D37" i="1"/>
  <c r="I37" i="1"/>
  <c r="AC37" i="1"/>
  <c r="AE37" i="1"/>
  <c r="H64" i="5" s="1"/>
  <c r="R64" i="5" s="1"/>
  <c r="AF37" i="1"/>
  <c r="AG37" i="1"/>
  <c r="CU37" i="1" s="1"/>
  <c r="T37" i="1" s="1"/>
  <c r="AH37" i="1"/>
  <c r="CV37" i="1" s="1"/>
  <c r="U37" i="1" s="1"/>
  <c r="AI37" i="1"/>
  <c r="AJ37" i="1"/>
  <c r="CX37" i="1" s="1"/>
  <c r="W37" i="1" s="1"/>
  <c r="CQ37" i="1"/>
  <c r="P37" i="1" s="1"/>
  <c r="CT37" i="1"/>
  <c r="S37" i="1" s="1"/>
  <c r="CW37" i="1"/>
  <c r="V37" i="1" s="1"/>
  <c r="Z96" i="6" s="1"/>
  <c r="FR37" i="1"/>
  <c r="GL37" i="1"/>
  <c r="GO37" i="1"/>
  <c r="GP37" i="1"/>
  <c r="GV37" i="1"/>
  <c r="GX37" i="1" s="1"/>
  <c r="GB39" i="1" s="1"/>
  <c r="B39" i="1"/>
  <c r="B26" i="1" s="1"/>
  <c r="C39" i="1"/>
  <c r="C26" i="1" s="1"/>
  <c r="D39" i="1"/>
  <c r="D26" i="1" s="1"/>
  <c r="F39" i="1"/>
  <c r="F26" i="1" s="1"/>
  <c r="G39" i="1"/>
  <c r="AJ39" i="1"/>
  <c r="AJ26" i="1" s="1"/>
  <c r="BX39" i="1"/>
  <c r="BX26" i="1" s="1"/>
  <c r="CK39" i="1"/>
  <c r="CK26" i="1" s="1"/>
  <c r="CL39" i="1"/>
  <c r="CL26" i="1" s="1"/>
  <c r="EB39" i="1"/>
  <c r="EB26" i="1" s="1"/>
  <c r="EI39" i="1"/>
  <c r="EI26" i="1" s="1"/>
  <c r="FP39" i="1"/>
  <c r="FP26" i="1" s="1"/>
  <c r="FR39" i="1"/>
  <c r="FV39" i="1"/>
  <c r="GC39" i="1"/>
  <c r="GC26" i="1" s="1"/>
  <c r="GD39" i="1"/>
  <c r="D71" i="1"/>
  <c r="E73" i="1"/>
  <c r="Z73" i="1"/>
  <c r="AA73" i="1"/>
  <c r="AM73" i="1"/>
  <c r="AN73" i="1"/>
  <c r="BD73" i="1"/>
  <c r="BE73" i="1"/>
  <c r="BF73" i="1"/>
  <c r="BG73" i="1"/>
  <c r="BH73" i="1"/>
  <c r="BI73" i="1"/>
  <c r="BJ73" i="1"/>
  <c r="BK73" i="1"/>
  <c r="BL73" i="1"/>
  <c r="BM73" i="1"/>
  <c r="BN73" i="1"/>
  <c r="BO73" i="1"/>
  <c r="BP73" i="1"/>
  <c r="BQ73" i="1"/>
  <c r="BR73" i="1"/>
  <c r="BS73" i="1"/>
  <c r="BT73" i="1"/>
  <c r="BU73" i="1"/>
  <c r="BV73" i="1"/>
  <c r="BW73" i="1"/>
  <c r="CM73" i="1"/>
  <c r="CN73" i="1"/>
  <c r="CO73" i="1"/>
  <c r="CP73" i="1"/>
  <c r="CQ73" i="1"/>
  <c r="CR73" i="1"/>
  <c r="CS73" i="1"/>
  <c r="CT73" i="1"/>
  <c r="CU73" i="1"/>
  <c r="CV73" i="1"/>
  <c r="CW73" i="1"/>
  <c r="CX73" i="1"/>
  <c r="CY73" i="1"/>
  <c r="CZ73" i="1"/>
  <c r="DA73" i="1"/>
  <c r="DB73" i="1"/>
  <c r="DC73" i="1"/>
  <c r="DD73" i="1"/>
  <c r="DE73" i="1"/>
  <c r="DF73" i="1"/>
  <c r="DR73" i="1"/>
  <c r="DS73" i="1"/>
  <c r="EE73" i="1"/>
  <c r="EF73" i="1"/>
  <c r="EV73" i="1"/>
  <c r="EW73" i="1"/>
  <c r="EX73" i="1"/>
  <c r="EY73" i="1"/>
  <c r="EZ73" i="1"/>
  <c r="FA73" i="1"/>
  <c r="FB73" i="1"/>
  <c r="FC73" i="1"/>
  <c r="FD73" i="1"/>
  <c r="FE73" i="1"/>
  <c r="FF73" i="1"/>
  <c r="FG73" i="1"/>
  <c r="FH73" i="1"/>
  <c r="FI73" i="1"/>
  <c r="FJ73" i="1"/>
  <c r="FK73" i="1"/>
  <c r="FL73" i="1"/>
  <c r="FM73" i="1"/>
  <c r="FN73" i="1"/>
  <c r="FO73" i="1"/>
  <c r="GE73" i="1"/>
  <c r="GF73" i="1"/>
  <c r="GG73" i="1"/>
  <c r="GH73" i="1"/>
  <c r="GI73" i="1"/>
  <c r="GJ73" i="1"/>
  <c r="GK73" i="1"/>
  <c r="GL73" i="1"/>
  <c r="GM73" i="1"/>
  <c r="GN73" i="1"/>
  <c r="GO73" i="1"/>
  <c r="GP73" i="1"/>
  <c r="GQ73" i="1"/>
  <c r="GR73" i="1"/>
  <c r="GS73" i="1"/>
  <c r="GT73" i="1"/>
  <c r="GU73" i="1"/>
  <c r="GV73" i="1"/>
  <c r="GW73" i="1"/>
  <c r="GX73" i="1"/>
  <c r="C75" i="1"/>
  <c r="D75" i="1"/>
  <c r="AC75" i="1"/>
  <c r="AE75" i="1"/>
  <c r="AF75" i="1"/>
  <c r="AG75" i="1"/>
  <c r="CU75" i="1" s="1"/>
  <c r="T75" i="1" s="1"/>
  <c r="AH75" i="1"/>
  <c r="AI75" i="1"/>
  <c r="CW75" i="1" s="1"/>
  <c r="V75" i="1" s="1"/>
  <c r="AJ75" i="1"/>
  <c r="CT75" i="1"/>
  <c r="S75" i="1" s="1"/>
  <c r="CV75" i="1"/>
  <c r="U75" i="1" s="1"/>
  <c r="CX75" i="1"/>
  <c r="W75" i="1" s="1"/>
  <c r="FR75" i="1"/>
  <c r="GL75" i="1"/>
  <c r="GN75" i="1"/>
  <c r="GP75" i="1"/>
  <c r="GV75" i="1"/>
  <c r="GX75" i="1" s="1"/>
  <c r="C76" i="1"/>
  <c r="D76" i="1"/>
  <c r="U76" i="1"/>
  <c r="AC76" i="1"/>
  <c r="H80" i="5" s="1"/>
  <c r="AE76" i="1"/>
  <c r="AF76" i="1"/>
  <c r="AG76" i="1"/>
  <c r="CU76" i="1" s="1"/>
  <c r="T76" i="1" s="1"/>
  <c r="AH76" i="1"/>
  <c r="AI76" i="1"/>
  <c r="CW76" i="1" s="1"/>
  <c r="V76" i="1" s="1"/>
  <c r="Z114" i="6" s="1"/>
  <c r="AJ76" i="1"/>
  <c r="CT76" i="1"/>
  <c r="S76" i="1" s="1"/>
  <c r="CV76" i="1"/>
  <c r="CX76" i="1"/>
  <c r="W76" i="1" s="1"/>
  <c r="FR76" i="1"/>
  <c r="GL76" i="1"/>
  <c r="GN76" i="1"/>
  <c r="GP76" i="1"/>
  <c r="GV76" i="1"/>
  <c r="GX76" i="1" s="1"/>
  <c r="I77" i="1"/>
  <c r="GX77" i="1" s="1"/>
  <c r="AC77" i="1"/>
  <c r="AD77" i="1"/>
  <c r="CR77" i="1" s="1"/>
  <c r="AE77" i="1"/>
  <c r="AF77" i="1"/>
  <c r="CT77" i="1" s="1"/>
  <c r="S77" i="1" s="1"/>
  <c r="AG77" i="1"/>
  <c r="AH77" i="1"/>
  <c r="CV77" i="1" s="1"/>
  <c r="AI77" i="1"/>
  <c r="AJ77" i="1"/>
  <c r="CX77" i="1" s="1"/>
  <c r="W77" i="1" s="1"/>
  <c r="CQ77" i="1"/>
  <c r="CS77" i="1"/>
  <c r="R77" i="1" s="1"/>
  <c r="GK77" i="1" s="1"/>
  <c r="CU77" i="1"/>
  <c r="CW77" i="1"/>
  <c r="V77" i="1" s="1"/>
  <c r="FR77" i="1"/>
  <c r="GL77" i="1"/>
  <c r="GN77" i="1"/>
  <c r="GP77" i="1"/>
  <c r="GV77" i="1"/>
  <c r="I78" i="1"/>
  <c r="AC78" i="1"/>
  <c r="AE78" i="1"/>
  <c r="AF78" i="1"/>
  <c r="AG78" i="1"/>
  <c r="CU78" i="1" s="1"/>
  <c r="T78" i="1" s="1"/>
  <c r="AH78" i="1"/>
  <c r="AI78" i="1"/>
  <c r="CW78" i="1" s="1"/>
  <c r="AJ78" i="1"/>
  <c r="CT78" i="1"/>
  <c r="S78" i="1" s="1"/>
  <c r="V122" i="6" s="1"/>
  <c r="CV78" i="1"/>
  <c r="CX78" i="1"/>
  <c r="FR78" i="1"/>
  <c r="GL78" i="1"/>
  <c r="GN78" i="1"/>
  <c r="GP78" i="1"/>
  <c r="GV78" i="1"/>
  <c r="I79" i="1"/>
  <c r="AC79" i="1"/>
  <c r="AE79" i="1"/>
  <c r="AD79" i="1" s="1"/>
  <c r="CR79" i="1" s="1"/>
  <c r="Q79" i="1" s="1"/>
  <c r="AF79" i="1"/>
  <c r="CT79" i="1" s="1"/>
  <c r="AG79" i="1"/>
  <c r="AH79" i="1"/>
  <c r="CV79" i="1" s="1"/>
  <c r="AI79" i="1"/>
  <c r="CW79" i="1" s="1"/>
  <c r="V79" i="1" s="1"/>
  <c r="AJ79" i="1"/>
  <c r="CX79" i="1" s="1"/>
  <c r="CQ79" i="1"/>
  <c r="P79" i="1" s="1"/>
  <c r="CU79" i="1"/>
  <c r="T79" i="1" s="1"/>
  <c r="FR79" i="1"/>
  <c r="GL79" i="1"/>
  <c r="GN79" i="1"/>
  <c r="GP79" i="1"/>
  <c r="GV79" i="1"/>
  <c r="GX79" i="1" s="1"/>
  <c r="I80" i="1"/>
  <c r="AC80" i="1"/>
  <c r="AE80" i="1"/>
  <c r="AF80" i="1"/>
  <c r="CT80" i="1" s="1"/>
  <c r="S80" i="1" s="1"/>
  <c r="V124" i="6" s="1"/>
  <c r="AG80" i="1"/>
  <c r="CU80" i="1" s="1"/>
  <c r="AH80" i="1"/>
  <c r="AI80" i="1"/>
  <c r="CW80" i="1" s="1"/>
  <c r="AJ80" i="1"/>
  <c r="CX80" i="1" s="1"/>
  <c r="W80" i="1" s="1"/>
  <c r="CV80" i="1"/>
  <c r="U80" i="1" s="1"/>
  <c r="Y124" i="6" s="1"/>
  <c r="FR80" i="1"/>
  <c r="GL80" i="1"/>
  <c r="GN80" i="1"/>
  <c r="GP80" i="1"/>
  <c r="GV80" i="1"/>
  <c r="GX80" i="1" s="1"/>
  <c r="C81" i="1"/>
  <c r="D81" i="1"/>
  <c r="W81" i="1"/>
  <c r="AC81" i="1"/>
  <c r="AE81" i="1"/>
  <c r="AF81" i="1"/>
  <c r="AG81" i="1"/>
  <c r="CU81" i="1" s="1"/>
  <c r="T81" i="1" s="1"/>
  <c r="AH81" i="1"/>
  <c r="AI81" i="1"/>
  <c r="CW81" i="1" s="1"/>
  <c r="V81" i="1" s="1"/>
  <c r="AJ81" i="1"/>
  <c r="CT81" i="1"/>
  <c r="S81" i="1" s="1"/>
  <c r="CV81" i="1"/>
  <c r="U81" i="1" s="1"/>
  <c r="CX81" i="1"/>
  <c r="FR81" i="1"/>
  <c r="GL81" i="1"/>
  <c r="GN81" i="1"/>
  <c r="GP81" i="1"/>
  <c r="GV81" i="1"/>
  <c r="GX81" i="1" s="1"/>
  <c r="C82" i="1"/>
  <c r="D82" i="1"/>
  <c r="AC82" i="1"/>
  <c r="H89" i="5" s="1"/>
  <c r="AE82" i="1"/>
  <c r="AF82" i="1"/>
  <c r="CT82" i="1" s="1"/>
  <c r="S82" i="1" s="1"/>
  <c r="AG82" i="1"/>
  <c r="CU82" i="1" s="1"/>
  <c r="T82" i="1" s="1"/>
  <c r="AH82" i="1"/>
  <c r="AI82" i="1"/>
  <c r="CW82" i="1" s="1"/>
  <c r="V82" i="1" s="1"/>
  <c r="Z126" i="6" s="1"/>
  <c r="AJ82" i="1"/>
  <c r="CX82" i="1" s="1"/>
  <c r="W82" i="1" s="1"/>
  <c r="CV82" i="1"/>
  <c r="U82" i="1" s="1"/>
  <c r="FR82" i="1"/>
  <c r="GL82" i="1"/>
  <c r="GN82" i="1"/>
  <c r="GP82" i="1"/>
  <c r="GV82" i="1"/>
  <c r="GX82" i="1" s="1"/>
  <c r="I83" i="1"/>
  <c r="AC83" i="1"/>
  <c r="AE83" i="1"/>
  <c r="AD83" i="1" s="1"/>
  <c r="CR83" i="1" s="1"/>
  <c r="Q83" i="1" s="1"/>
  <c r="AF83" i="1"/>
  <c r="CT83" i="1" s="1"/>
  <c r="AG83" i="1"/>
  <c r="CU83" i="1" s="1"/>
  <c r="T83" i="1" s="1"/>
  <c r="AH83" i="1"/>
  <c r="CV83" i="1" s="1"/>
  <c r="AI83" i="1"/>
  <c r="CW83" i="1" s="1"/>
  <c r="V83" i="1" s="1"/>
  <c r="AJ83" i="1"/>
  <c r="CX83" i="1" s="1"/>
  <c r="W83" i="1" s="1"/>
  <c r="CQ83" i="1"/>
  <c r="P83" i="1" s="1"/>
  <c r="CS83" i="1"/>
  <c r="R83" i="1" s="1"/>
  <c r="GK83" i="1" s="1"/>
  <c r="FR83" i="1"/>
  <c r="GL83" i="1"/>
  <c r="GN83" i="1"/>
  <c r="GP83" i="1"/>
  <c r="GV83" i="1"/>
  <c r="GX83" i="1" s="1"/>
  <c r="I84" i="1"/>
  <c r="AC84" i="1"/>
  <c r="AE84" i="1"/>
  <c r="CS84" i="1" s="1"/>
  <c r="AF84" i="1"/>
  <c r="CT84" i="1" s="1"/>
  <c r="S84" i="1" s="1"/>
  <c r="V134" i="6" s="1"/>
  <c r="AG84" i="1"/>
  <c r="AH84" i="1"/>
  <c r="CV84" i="1" s="1"/>
  <c r="U84" i="1" s="1"/>
  <c r="Y134" i="6" s="1"/>
  <c r="AI84" i="1"/>
  <c r="CW84" i="1" s="1"/>
  <c r="AJ84" i="1"/>
  <c r="CU84" i="1"/>
  <c r="T84" i="1" s="1"/>
  <c r="CX84" i="1"/>
  <c r="W84" i="1" s="1"/>
  <c r="FR84" i="1"/>
  <c r="GL84" i="1"/>
  <c r="GN84" i="1"/>
  <c r="GP84" i="1"/>
  <c r="GV84" i="1"/>
  <c r="GX84" i="1" s="1"/>
  <c r="I85" i="1"/>
  <c r="GX85" i="1" s="1"/>
  <c r="AC85" i="1"/>
  <c r="AD85" i="1"/>
  <c r="CR85" i="1" s="1"/>
  <c r="AE85" i="1"/>
  <c r="AF85" i="1"/>
  <c r="CT85" i="1" s="1"/>
  <c r="S85" i="1" s="1"/>
  <c r="AG85" i="1"/>
  <c r="AH85" i="1"/>
  <c r="CV85" i="1" s="1"/>
  <c r="AI85" i="1"/>
  <c r="AJ85" i="1"/>
  <c r="CQ85" i="1"/>
  <c r="CS85" i="1"/>
  <c r="R85" i="1" s="1"/>
  <c r="GK85" i="1" s="1"/>
  <c r="CU85" i="1"/>
  <c r="T85" i="1" s="1"/>
  <c r="CW85" i="1"/>
  <c r="CX85" i="1"/>
  <c r="W85" i="1" s="1"/>
  <c r="FR85" i="1"/>
  <c r="GL85" i="1"/>
  <c r="GN85" i="1"/>
  <c r="GP85" i="1"/>
  <c r="GV85" i="1"/>
  <c r="I86" i="1"/>
  <c r="AC86" i="1"/>
  <c r="AE86" i="1"/>
  <c r="AD86" i="1" s="1"/>
  <c r="CR86" i="1" s="1"/>
  <c r="Q86" i="1" s="1"/>
  <c r="W136" i="6" s="1"/>
  <c r="AF86" i="1"/>
  <c r="AG86" i="1"/>
  <c r="CU86" i="1" s="1"/>
  <c r="T86" i="1" s="1"/>
  <c r="AH86" i="1"/>
  <c r="AI86" i="1"/>
  <c r="AJ86" i="1"/>
  <c r="CX86" i="1" s="1"/>
  <c r="W86" i="1" s="1"/>
  <c r="CS86" i="1"/>
  <c r="R86" i="1" s="1"/>
  <c r="CV86" i="1"/>
  <c r="U86" i="1" s="1"/>
  <c r="Y136" i="6" s="1"/>
  <c r="CW86" i="1"/>
  <c r="V86" i="1" s="1"/>
  <c r="Z136" i="6" s="1"/>
  <c r="FR86" i="1"/>
  <c r="GL86" i="1"/>
  <c r="GN86" i="1"/>
  <c r="GP86" i="1"/>
  <c r="GV86" i="1"/>
  <c r="GX86" i="1" s="1"/>
  <c r="C87" i="1"/>
  <c r="D87" i="1"/>
  <c r="AC87" i="1"/>
  <c r="CQ87" i="1" s="1"/>
  <c r="P87" i="1" s="1"/>
  <c r="AE87" i="1"/>
  <c r="CS87" i="1" s="1"/>
  <c r="R87" i="1" s="1"/>
  <c r="GK87" i="1" s="1"/>
  <c r="AF87" i="1"/>
  <c r="CT87" i="1" s="1"/>
  <c r="S87" i="1" s="1"/>
  <c r="AG87" i="1"/>
  <c r="AH87" i="1"/>
  <c r="AI87" i="1"/>
  <c r="AJ87" i="1"/>
  <c r="CX87" i="1" s="1"/>
  <c r="W87" i="1" s="1"/>
  <c r="CU87" i="1"/>
  <c r="T87" i="1" s="1"/>
  <c r="CV87" i="1"/>
  <c r="U87" i="1" s="1"/>
  <c r="CW87" i="1"/>
  <c r="V87" i="1" s="1"/>
  <c r="FR87" i="1"/>
  <c r="GL87" i="1"/>
  <c r="GN87" i="1"/>
  <c r="GP87" i="1"/>
  <c r="GV87" i="1"/>
  <c r="GX87" i="1"/>
  <c r="C88" i="1"/>
  <c r="D88" i="1"/>
  <c r="V88" i="1"/>
  <c r="Z138" i="6" s="1"/>
  <c r="AC88" i="1"/>
  <c r="AE88" i="1"/>
  <c r="AD88" i="1" s="1"/>
  <c r="CR88" i="1" s="1"/>
  <c r="Q88" i="1" s="1"/>
  <c r="W138" i="6" s="1"/>
  <c r="AF88" i="1"/>
  <c r="CT88" i="1" s="1"/>
  <c r="S88" i="1" s="1"/>
  <c r="AG88" i="1"/>
  <c r="AH88" i="1"/>
  <c r="CV88" i="1" s="1"/>
  <c r="U88" i="1" s="1"/>
  <c r="AI88" i="1"/>
  <c r="AJ88" i="1"/>
  <c r="CU88" i="1"/>
  <c r="T88" i="1" s="1"/>
  <c r="CW88" i="1"/>
  <c r="CX88" i="1"/>
  <c r="W88" i="1" s="1"/>
  <c r="FR88" i="1"/>
  <c r="GL88" i="1"/>
  <c r="GN88" i="1"/>
  <c r="GP88" i="1"/>
  <c r="GV88" i="1"/>
  <c r="GX88" i="1"/>
  <c r="I89" i="1"/>
  <c r="AC89" i="1"/>
  <c r="CQ89" i="1" s="1"/>
  <c r="P89" i="1" s="1"/>
  <c r="AE89" i="1"/>
  <c r="AD89" i="1" s="1"/>
  <c r="CR89" i="1" s="1"/>
  <c r="Q89" i="1" s="1"/>
  <c r="AF89" i="1"/>
  <c r="CT89" i="1" s="1"/>
  <c r="S89" i="1" s="1"/>
  <c r="AG89" i="1"/>
  <c r="CU89" i="1" s="1"/>
  <c r="AH89" i="1"/>
  <c r="CV89" i="1" s="1"/>
  <c r="U89" i="1" s="1"/>
  <c r="AI89" i="1"/>
  <c r="CW89" i="1" s="1"/>
  <c r="V89" i="1" s="1"/>
  <c r="AJ89" i="1"/>
  <c r="CX89" i="1" s="1"/>
  <c r="W89" i="1" s="1"/>
  <c r="CS89" i="1"/>
  <c r="R89" i="1" s="1"/>
  <c r="GK89" i="1" s="1"/>
  <c r="FR89" i="1"/>
  <c r="GL89" i="1"/>
  <c r="GN89" i="1"/>
  <c r="GP89" i="1"/>
  <c r="GV89" i="1"/>
  <c r="GX89" i="1" s="1"/>
  <c r="I90" i="1"/>
  <c r="AC90" i="1"/>
  <c r="AE90" i="1"/>
  <c r="AD90" i="1" s="1"/>
  <c r="AF90" i="1"/>
  <c r="AG90" i="1"/>
  <c r="AH90" i="1"/>
  <c r="AI90" i="1"/>
  <c r="CW90" i="1" s="1"/>
  <c r="V90" i="1" s="1"/>
  <c r="Z146" i="6" s="1"/>
  <c r="AJ90" i="1"/>
  <c r="CX90" i="1" s="1"/>
  <c r="CQ90" i="1"/>
  <c r="P90" i="1" s="1"/>
  <c r="U146" i="6" s="1"/>
  <c r="CU90" i="1"/>
  <c r="T90" i="1" s="1"/>
  <c r="CV90" i="1"/>
  <c r="U90" i="1" s="1"/>
  <c r="Y146" i="6" s="1"/>
  <c r="FR90" i="1"/>
  <c r="GL90" i="1"/>
  <c r="GN90" i="1"/>
  <c r="GP90" i="1"/>
  <c r="GV90" i="1"/>
  <c r="GX90" i="1" s="1"/>
  <c r="I91" i="1"/>
  <c r="AC91" i="1"/>
  <c r="AD91" i="1"/>
  <c r="CR91" i="1" s="1"/>
  <c r="Q91" i="1" s="1"/>
  <c r="AE91" i="1"/>
  <c r="CS91" i="1" s="1"/>
  <c r="AF91" i="1"/>
  <c r="AG91" i="1"/>
  <c r="AH91" i="1"/>
  <c r="CV91" i="1" s="1"/>
  <c r="U91" i="1" s="1"/>
  <c r="AI91" i="1"/>
  <c r="CW91" i="1" s="1"/>
  <c r="AJ91" i="1"/>
  <c r="CX91" i="1" s="1"/>
  <c r="W91" i="1" s="1"/>
  <c r="CQ91" i="1"/>
  <c r="CT91" i="1"/>
  <c r="S91" i="1" s="1"/>
  <c r="CU91" i="1"/>
  <c r="T91" i="1" s="1"/>
  <c r="FR91" i="1"/>
  <c r="GL91" i="1"/>
  <c r="GN91" i="1"/>
  <c r="GP91" i="1"/>
  <c r="GV91" i="1"/>
  <c r="GX91" i="1" s="1"/>
  <c r="I92" i="1"/>
  <c r="AC92" i="1"/>
  <c r="AE92" i="1"/>
  <c r="AD92" i="1" s="1"/>
  <c r="CR92" i="1" s="1"/>
  <c r="AF92" i="1"/>
  <c r="AG92" i="1"/>
  <c r="CU92" i="1" s="1"/>
  <c r="T92" i="1" s="1"/>
  <c r="AH92" i="1"/>
  <c r="CV92" i="1" s="1"/>
  <c r="AI92" i="1"/>
  <c r="CW92" i="1" s="1"/>
  <c r="AJ92" i="1"/>
  <c r="CS92" i="1"/>
  <c r="R92" i="1" s="1"/>
  <c r="CT92" i="1"/>
  <c r="S92" i="1" s="1"/>
  <c r="CX92" i="1"/>
  <c r="W92" i="1" s="1"/>
  <c r="FR92" i="1"/>
  <c r="GL92" i="1"/>
  <c r="GN92" i="1"/>
  <c r="GP92" i="1"/>
  <c r="GV92" i="1"/>
  <c r="C93" i="1"/>
  <c r="D93" i="1"/>
  <c r="P93" i="1"/>
  <c r="AC93" i="1"/>
  <c r="AE93" i="1"/>
  <c r="AD93" i="1" s="1"/>
  <c r="CR93" i="1" s="1"/>
  <c r="Q93" i="1" s="1"/>
  <c r="AF93" i="1"/>
  <c r="CT93" i="1" s="1"/>
  <c r="S93" i="1" s="1"/>
  <c r="AG93" i="1"/>
  <c r="AH93" i="1"/>
  <c r="CV93" i="1" s="1"/>
  <c r="U93" i="1" s="1"/>
  <c r="AI93" i="1"/>
  <c r="CW93" i="1" s="1"/>
  <c r="V93" i="1" s="1"/>
  <c r="AJ93" i="1"/>
  <c r="CX93" i="1" s="1"/>
  <c r="W93" i="1" s="1"/>
  <c r="CQ93" i="1"/>
  <c r="CS93" i="1"/>
  <c r="R93" i="1" s="1"/>
  <c r="GK93" i="1" s="1"/>
  <c r="CU93" i="1"/>
  <c r="T93" i="1" s="1"/>
  <c r="FR93" i="1"/>
  <c r="GL93" i="1"/>
  <c r="GN93" i="1"/>
  <c r="GP93" i="1"/>
  <c r="GV93" i="1"/>
  <c r="GX93" i="1" s="1"/>
  <c r="C94" i="1"/>
  <c r="D94" i="1"/>
  <c r="AC94" i="1"/>
  <c r="H107" i="5" s="1"/>
  <c r="AD94" i="1"/>
  <c r="CR94" i="1" s="1"/>
  <c r="Q94" i="1" s="1"/>
  <c r="W150" i="6" s="1"/>
  <c r="AE94" i="1"/>
  <c r="AF94" i="1"/>
  <c r="AG94" i="1"/>
  <c r="AH94" i="1"/>
  <c r="CV94" i="1" s="1"/>
  <c r="U94" i="1" s="1"/>
  <c r="AI94" i="1"/>
  <c r="AJ94" i="1"/>
  <c r="CX94" i="1" s="1"/>
  <c r="W94" i="1" s="1"/>
  <c r="CQ94" i="1"/>
  <c r="P94" i="1" s="1"/>
  <c r="CS94" i="1"/>
  <c r="R94" i="1" s="1"/>
  <c r="CU94" i="1"/>
  <c r="T94" i="1" s="1"/>
  <c r="CW94" i="1"/>
  <c r="V94" i="1" s="1"/>
  <c r="Z150" i="6" s="1"/>
  <c r="FR94" i="1"/>
  <c r="GL94" i="1"/>
  <c r="GN94" i="1"/>
  <c r="GP94" i="1"/>
  <c r="GV94" i="1"/>
  <c r="GX94" i="1"/>
  <c r="I95" i="1"/>
  <c r="AC95" i="1"/>
  <c r="CQ95" i="1" s="1"/>
  <c r="AE95" i="1"/>
  <c r="AD95" i="1" s="1"/>
  <c r="CR95" i="1" s="1"/>
  <c r="Q95" i="1" s="1"/>
  <c r="AF95" i="1"/>
  <c r="CT95" i="1" s="1"/>
  <c r="S95" i="1" s="1"/>
  <c r="AG95" i="1"/>
  <c r="CU95" i="1" s="1"/>
  <c r="AH95" i="1"/>
  <c r="AI95" i="1"/>
  <c r="CW95" i="1" s="1"/>
  <c r="V95" i="1" s="1"/>
  <c r="AJ95" i="1"/>
  <c r="CV95" i="1"/>
  <c r="U95" i="1" s="1"/>
  <c r="CX95" i="1"/>
  <c r="W95" i="1" s="1"/>
  <c r="FR95" i="1"/>
  <c r="GL95" i="1"/>
  <c r="GN95" i="1"/>
  <c r="GP95" i="1"/>
  <c r="GV95" i="1"/>
  <c r="GX95" i="1" s="1"/>
  <c r="I96" i="1"/>
  <c r="P96" i="1" s="1"/>
  <c r="U158" i="6" s="1"/>
  <c r="AC96" i="1"/>
  <c r="AD96" i="1"/>
  <c r="AB96" i="1" s="1"/>
  <c r="G158" i="6" s="1"/>
  <c r="AE96" i="1"/>
  <c r="AF96" i="1"/>
  <c r="AG96" i="1"/>
  <c r="AH96" i="1"/>
  <c r="CV96" i="1" s="1"/>
  <c r="U96" i="1" s="1"/>
  <c r="Y158" i="6" s="1"/>
  <c r="AI96" i="1"/>
  <c r="CW96" i="1" s="1"/>
  <c r="V96" i="1" s="1"/>
  <c r="Z158" i="6" s="1"/>
  <c r="AJ96" i="1"/>
  <c r="CX96" i="1" s="1"/>
  <c r="CQ96" i="1"/>
  <c r="CR96" i="1"/>
  <c r="Q96" i="1" s="1"/>
  <c r="W158" i="6" s="1"/>
  <c r="CS96" i="1"/>
  <c r="R96" i="1" s="1"/>
  <c r="CU96" i="1"/>
  <c r="FR96" i="1"/>
  <c r="GL96" i="1"/>
  <c r="GN96" i="1"/>
  <c r="GP96" i="1"/>
  <c r="GV96" i="1"/>
  <c r="GX96" i="1" s="1"/>
  <c r="I97" i="1"/>
  <c r="AC97" i="1"/>
  <c r="CQ97" i="1" s="1"/>
  <c r="P97" i="1" s="1"/>
  <c r="AE97" i="1"/>
  <c r="CS97" i="1" s="1"/>
  <c r="R97" i="1" s="1"/>
  <c r="AF97" i="1"/>
  <c r="CT97" i="1" s="1"/>
  <c r="S97" i="1" s="1"/>
  <c r="AG97" i="1"/>
  <c r="AH97" i="1"/>
  <c r="CV97" i="1" s="1"/>
  <c r="U97" i="1" s="1"/>
  <c r="AI97" i="1"/>
  <c r="CW97" i="1" s="1"/>
  <c r="V97" i="1" s="1"/>
  <c r="AJ97" i="1"/>
  <c r="CU97" i="1"/>
  <c r="T97" i="1" s="1"/>
  <c r="CX97" i="1"/>
  <c r="FR97" i="1"/>
  <c r="GK97" i="1"/>
  <c r="GL97" i="1"/>
  <c r="GN97" i="1"/>
  <c r="GP97" i="1"/>
  <c r="GV97" i="1"/>
  <c r="GX97" i="1" s="1"/>
  <c r="I98" i="1"/>
  <c r="AC98" i="1"/>
  <c r="AD98" i="1"/>
  <c r="CR98" i="1" s="1"/>
  <c r="Q98" i="1" s="1"/>
  <c r="W160" i="6" s="1"/>
  <c r="AE98" i="1"/>
  <c r="AF98" i="1"/>
  <c r="AG98" i="1"/>
  <c r="AH98" i="1"/>
  <c r="CV98" i="1" s="1"/>
  <c r="U98" i="1" s="1"/>
  <c r="Y160" i="6" s="1"/>
  <c r="AI98" i="1"/>
  <c r="AJ98" i="1"/>
  <c r="CX98" i="1" s="1"/>
  <c r="W98" i="1" s="1"/>
  <c r="CQ98" i="1"/>
  <c r="P98" i="1" s="1"/>
  <c r="U160" i="6" s="1"/>
  <c r="CS98" i="1"/>
  <c r="R98" i="1" s="1"/>
  <c r="CU98" i="1"/>
  <c r="T98" i="1" s="1"/>
  <c r="CW98" i="1"/>
  <c r="V98" i="1" s="1"/>
  <c r="Z160" i="6" s="1"/>
  <c r="FR98" i="1"/>
  <c r="GL98" i="1"/>
  <c r="GN98" i="1"/>
  <c r="GP98" i="1"/>
  <c r="GV98" i="1"/>
  <c r="GX98" i="1"/>
  <c r="C99" i="1"/>
  <c r="D99" i="1"/>
  <c r="AC99" i="1"/>
  <c r="CQ99" i="1" s="1"/>
  <c r="P99" i="1" s="1"/>
  <c r="AE99" i="1"/>
  <c r="AD99" i="1" s="1"/>
  <c r="AF99" i="1"/>
  <c r="CT99" i="1" s="1"/>
  <c r="S99" i="1" s="1"/>
  <c r="AG99" i="1"/>
  <c r="AH99" i="1"/>
  <c r="CV99" i="1" s="1"/>
  <c r="U99" i="1" s="1"/>
  <c r="AI99" i="1"/>
  <c r="CW99" i="1" s="1"/>
  <c r="V99" i="1" s="1"/>
  <c r="AJ99" i="1"/>
  <c r="CX99" i="1" s="1"/>
  <c r="W99" i="1" s="1"/>
  <c r="CS99" i="1"/>
  <c r="R99" i="1" s="1"/>
  <c r="CU99" i="1"/>
  <c r="T99" i="1" s="1"/>
  <c r="FR99" i="1"/>
  <c r="GL99" i="1"/>
  <c r="GN99" i="1"/>
  <c r="GP99" i="1"/>
  <c r="GV99" i="1"/>
  <c r="GX99" i="1"/>
  <c r="C100" i="1"/>
  <c r="D100" i="1"/>
  <c r="AC100" i="1"/>
  <c r="AD100" i="1"/>
  <c r="CR100" i="1" s="1"/>
  <c r="Q100" i="1" s="1"/>
  <c r="W162" i="6" s="1"/>
  <c r="AE100" i="1"/>
  <c r="AF100" i="1"/>
  <c r="CT100" i="1" s="1"/>
  <c r="S100" i="1" s="1"/>
  <c r="AG100" i="1"/>
  <c r="CU100" i="1" s="1"/>
  <c r="T100" i="1" s="1"/>
  <c r="AH100" i="1"/>
  <c r="CV100" i="1" s="1"/>
  <c r="U100" i="1" s="1"/>
  <c r="AI100" i="1"/>
  <c r="AJ100" i="1"/>
  <c r="CX100" i="1" s="1"/>
  <c r="W100" i="1" s="1"/>
  <c r="CS100" i="1"/>
  <c r="R100" i="1" s="1"/>
  <c r="CW100" i="1"/>
  <c r="V100" i="1" s="1"/>
  <c r="Z162" i="6" s="1"/>
  <c r="FR100" i="1"/>
  <c r="GL100" i="1"/>
  <c r="GN100" i="1"/>
  <c r="GP100" i="1"/>
  <c r="GV100" i="1"/>
  <c r="GX100" i="1" s="1"/>
  <c r="I101" i="1"/>
  <c r="AC101" i="1"/>
  <c r="AE101" i="1"/>
  <c r="CS101" i="1" s="1"/>
  <c r="AF101" i="1"/>
  <c r="AG101" i="1"/>
  <c r="CU101" i="1" s="1"/>
  <c r="T101" i="1" s="1"/>
  <c r="AH101" i="1"/>
  <c r="AI101" i="1"/>
  <c r="CW101" i="1" s="1"/>
  <c r="AJ101" i="1"/>
  <c r="CT101" i="1"/>
  <c r="S101" i="1" s="1"/>
  <c r="CV101" i="1"/>
  <c r="CX101" i="1"/>
  <c r="FR101" i="1"/>
  <c r="GL101" i="1"/>
  <c r="GN101" i="1"/>
  <c r="GP101" i="1"/>
  <c r="GV101" i="1"/>
  <c r="I102" i="1"/>
  <c r="AC102" i="1"/>
  <c r="AD102" i="1"/>
  <c r="CR102" i="1" s="1"/>
  <c r="AE102" i="1"/>
  <c r="AF102" i="1"/>
  <c r="AG102" i="1"/>
  <c r="CU102" i="1" s="1"/>
  <c r="T102" i="1" s="1"/>
  <c r="AH102" i="1"/>
  <c r="CV102" i="1" s="1"/>
  <c r="AI102" i="1"/>
  <c r="AJ102" i="1"/>
  <c r="CX102" i="1" s="1"/>
  <c r="W102" i="1" s="1"/>
  <c r="CQ102" i="1"/>
  <c r="CS102" i="1"/>
  <c r="CW102" i="1"/>
  <c r="V102" i="1" s="1"/>
  <c r="Z170" i="6" s="1"/>
  <c r="FR102" i="1"/>
  <c r="GL102" i="1"/>
  <c r="GN102" i="1"/>
  <c r="GP102" i="1"/>
  <c r="GV102" i="1"/>
  <c r="GX102" i="1" s="1"/>
  <c r="C103" i="1"/>
  <c r="D103" i="1"/>
  <c r="AC103" i="1"/>
  <c r="AD103" i="1"/>
  <c r="CR103" i="1" s="1"/>
  <c r="Q103" i="1" s="1"/>
  <c r="AE103" i="1"/>
  <c r="AF103" i="1"/>
  <c r="AB103" i="1" s="1"/>
  <c r="AG103" i="1"/>
  <c r="CU103" i="1" s="1"/>
  <c r="T103" i="1" s="1"/>
  <c r="AH103" i="1"/>
  <c r="CV103" i="1" s="1"/>
  <c r="U103" i="1" s="1"/>
  <c r="AI103" i="1"/>
  <c r="AJ103" i="1"/>
  <c r="CX103" i="1" s="1"/>
  <c r="W103" i="1" s="1"/>
  <c r="CQ103" i="1"/>
  <c r="P103" i="1" s="1"/>
  <c r="CS103" i="1"/>
  <c r="R103" i="1" s="1"/>
  <c r="GK103" i="1" s="1"/>
  <c r="CW103" i="1"/>
  <c r="V103" i="1" s="1"/>
  <c r="FR103" i="1"/>
  <c r="GL103" i="1"/>
  <c r="GN103" i="1"/>
  <c r="GP103" i="1"/>
  <c r="GV103" i="1"/>
  <c r="GX103" i="1" s="1"/>
  <c r="C104" i="1"/>
  <c r="D104" i="1"/>
  <c r="AC104" i="1"/>
  <c r="H124" i="5" s="1"/>
  <c r="AD104" i="1"/>
  <c r="CR104" i="1" s="1"/>
  <c r="Q104" i="1" s="1"/>
  <c r="W172" i="6" s="1"/>
  <c r="AE104" i="1"/>
  <c r="AF104" i="1"/>
  <c r="AG104" i="1"/>
  <c r="CU104" i="1" s="1"/>
  <c r="T104" i="1" s="1"/>
  <c r="AH104" i="1"/>
  <c r="CV104" i="1" s="1"/>
  <c r="U104" i="1" s="1"/>
  <c r="AI104" i="1"/>
  <c r="AJ104" i="1"/>
  <c r="CX104" i="1" s="1"/>
  <c r="W104" i="1" s="1"/>
  <c r="CQ104" i="1"/>
  <c r="P104" i="1" s="1"/>
  <c r="CS104" i="1"/>
  <c r="R104" i="1" s="1"/>
  <c r="CW104" i="1"/>
  <c r="V104" i="1" s="1"/>
  <c r="Z172" i="6" s="1"/>
  <c r="FR104" i="1"/>
  <c r="GL104" i="1"/>
  <c r="GN104" i="1"/>
  <c r="GP104" i="1"/>
  <c r="GV104" i="1"/>
  <c r="GX104" i="1" s="1"/>
  <c r="I105" i="1"/>
  <c r="AC105" i="1"/>
  <c r="AE105" i="1"/>
  <c r="AD105" i="1" s="1"/>
  <c r="CR105" i="1" s="1"/>
  <c r="Q105" i="1" s="1"/>
  <c r="AF105" i="1"/>
  <c r="AG105" i="1"/>
  <c r="CU105" i="1" s="1"/>
  <c r="T105" i="1" s="1"/>
  <c r="AH105" i="1"/>
  <c r="AI105" i="1"/>
  <c r="CW105" i="1" s="1"/>
  <c r="V105" i="1" s="1"/>
  <c r="AJ105" i="1"/>
  <c r="CT105" i="1"/>
  <c r="S105" i="1" s="1"/>
  <c r="CV105" i="1"/>
  <c r="U105" i="1" s="1"/>
  <c r="CX105" i="1"/>
  <c r="W105" i="1" s="1"/>
  <c r="FR105" i="1"/>
  <c r="GL105" i="1"/>
  <c r="GN105" i="1"/>
  <c r="GP105" i="1"/>
  <c r="GV105" i="1"/>
  <c r="GX105" i="1" s="1"/>
  <c r="I106" i="1"/>
  <c r="AC106" i="1"/>
  <c r="AD106" i="1"/>
  <c r="CR106" i="1" s="1"/>
  <c r="Q106" i="1" s="1"/>
  <c r="W180" i="6" s="1"/>
  <c r="AE106" i="1"/>
  <c r="AF106" i="1"/>
  <c r="AG106" i="1"/>
  <c r="AH106" i="1"/>
  <c r="CV106" i="1" s="1"/>
  <c r="U106" i="1" s="1"/>
  <c r="Y180" i="6" s="1"/>
  <c r="AI106" i="1"/>
  <c r="CW106" i="1" s="1"/>
  <c r="V106" i="1" s="1"/>
  <c r="Z180" i="6" s="1"/>
  <c r="AJ106" i="1"/>
  <c r="CX106" i="1" s="1"/>
  <c r="CQ106" i="1"/>
  <c r="CS106" i="1"/>
  <c r="R106" i="1" s="1"/>
  <c r="CU106" i="1"/>
  <c r="T106" i="1" s="1"/>
  <c r="FR106" i="1"/>
  <c r="GL106" i="1"/>
  <c r="GN106" i="1"/>
  <c r="GP106" i="1"/>
  <c r="GV106" i="1"/>
  <c r="I107" i="1"/>
  <c r="AC107" i="1"/>
  <c r="AE107" i="1"/>
  <c r="AF107" i="1"/>
  <c r="CT107" i="1" s="1"/>
  <c r="S107" i="1" s="1"/>
  <c r="AG107" i="1"/>
  <c r="CU107" i="1" s="1"/>
  <c r="AH107" i="1"/>
  <c r="AI107" i="1"/>
  <c r="CW107" i="1" s="1"/>
  <c r="V107" i="1" s="1"/>
  <c r="AJ107" i="1"/>
  <c r="CV107" i="1"/>
  <c r="CX107" i="1"/>
  <c r="W107" i="1" s="1"/>
  <c r="FR107" i="1"/>
  <c r="GL107" i="1"/>
  <c r="GN107" i="1"/>
  <c r="GP107" i="1"/>
  <c r="GV107" i="1"/>
  <c r="GX107" i="1" s="1"/>
  <c r="I108" i="1"/>
  <c r="AC108" i="1"/>
  <c r="AD108" i="1"/>
  <c r="CR108" i="1" s="1"/>
  <c r="Q108" i="1" s="1"/>
  <c r="W182" i="6" s="1"/>
  <c r="AE108" i="1"/>
  <c r="AF108" i="1"/>
  <c r="AG108" i="1"/>
  <c r="CU108" i="1" s="1"/>
  <c r="T108" i="1" s="1"/>
  <c r="AH108" i="1"/>
  <c r="CV108" i="1" s="1"/>
  <c r="U108" i="1" s="1"/>
  <c r="Y182" i="6" s="1"/>
  <c r="AI108" i="1"/>
  <c r="AJ108" i="1"/>
  <c r="CX108" i="1" s="1"/>
  <c r="CQ108" i="1"/>
  <c r="P108" i="1" s="1"/>
  <c r="U182" i="6" s="1"/>
  <c r="CS108" i="1"/>
  <c r="R108" i="1" s="1"/>
  <c r="CW108" i="1"/>
  <c r="V108" i="1" s="1"/>
  <c r="Z182" i="6" s="1"/>
  <c r="FR108" i="1"/>
  <c r="GL108" i="1"/>
  <c r="GN108" i="1"/>
  <c r="GP108" i="1"/>
  <c r="GV108" i="1"/>
  <c r="GX108" i="1" s="1"/>
  <c r="I109" i="1"/>
  <c r="U109" i="1"/>
  <c r="AC109" i="1"/>
  <c r="AE109" i="1"/>
  <c r="AF109" i="1"/>
  <c r="AG109" i="1"/>
  <c r="CU109" i="1" s="1"/>
  <c r="T109" i="1" s="1"/>
  <c r="AH109" i="1"/>
  <c r="AI109" i="1"/>
  <c r="CW109" i="1" s="1"/>
  <c r="V109" i="1" s="1"/>
  <c r="AJ109" i="1"/>
  <c r="CX109" i="1" s="1"/>
  <c r="W109" i="1" s="1"/>
  <c r="CT109" i="1"/>
  <c r="S109" i="1" s="1"/>
  <c r="CV109" i="1"/>
  <c r="FR109" i="1"/>
  <c r="GL109" i="1"/>
  <c r="GN109" i="1"/>
  <c r="GP109" i="1"/>
  <c r="GV109" i="1"/>
  <c r="GX109" i="1" s="1"/>
  <c r="I110" i="1"/>
  <c r="AC110" i="1"/>
  <c r="AD110" i="1"/>
  <c r="CR110" i="1" s="1"/>
  <c r="Q110" i="1" s="1"/>
  <c r="W184" i="6" s="1"/>
  <c r="AE110" i="1"/>
  <c r="AF110" i="1"/>
  <c r="AG110" i="1"/>
  <c r="CU110" i="1" s="1"/>
  <c r="T110" i="1" s="1"/>
  <c r="AH110" i="1"/>
  <c r="CV110" i="1" s="1"/>
  <c r="U110" i="1" s="1"/>
  <c r="Y184" i="6" s="1"/>
  <c r="AI110" i="1"/>
  <c r="CW110" i="1" s="1"/>
  <c r="V110" i="1" s="1"/>
  <c r="Z184" i="6" s="1"/>
  <c r="AJ110" i="1"/>
  <c r="CX110" i="1" s="1"/>
  <c r="CQ110" i="1"/>
  <c r="P110" i="1" s="1"/>
  <c r="CS110" i="1"/>
  <c r="R110" i="1" s="1"/>
  <c r="FR110" i="1"/>
  <c r="GL110" i="1"/>
  <c r="GN110" i="1"/>
  <c r="GP110" i="1"/>
  <c r="GV110" i="1"/>
  <c r="C111" i="1"/>
  <c r="D111" i="1"/>
  <c r="AC111" i="1"/>
  <c r="AE111" i="1"/>
  <c r="AD111" i="1" s="1"/>
  <c r="CR111" i="1" s="1"/>
  <c r="Q111" i="1" s="1"/>
  <c r="AF111" i="1"/>
  <c r="CT111" i="1" s="1"/>
  <c r="S111" i="1" s="1"/>
  <c r="AG111" i="1"/>
  <c r="AH111" i="1"/>
  <c r="CV111" i="1" s="1"/>
  <c r="U111" i="1" s="1"/>
  <c r="AI111" i="1"/>
  <c r="CW111" i="1" s="1"/>
  <c r="V111" i="1" s="1"/>
  <c r="AJ111" i="1"/>
  <c r="CX111" i="1" s="1"/>
  <c r="W111" i="1" s="1"/>
  <c r="CQ111" i="1"/>
  <c r="P111" i="1" s="1"/>
  <c r="CU111" i="1"/>
  <c r="T111" i="1" s="1"/>
  <c r="FR111" i="1"/>
  <c r="GL111" i="1"/>
  <c r="GN111" i="1"/>
  <c r="GP111" i="1"/>
  <c r="GV111" i="1"/>
  <c r="GX111" i="1"/>
  <c r="C112" i="1"/>
  <c r="D112" i="1"/>
  <c r="AC112" i="1"/>
  <c r="H134" i="5" s="1"/>
  <c r="AE112" i="1"/>
  <c r="AD112" i="1" s="1"/>
  <c r="AF112" i="1"/>
  <c r="AG112" i="1"/>
  <c r="CU112" i="1" s="1"/>
  <c r="T112" i="1" s="1"/>
  <c r="AH112" i="1"/>
  <c r="CV112" i="1" s="1"/>
  <c r="U112" i="1" s="1"/>
  <c r="AI112" i="1"/>
  <c r="AJ112" i="1"/>
  <c r="CX112" i="1" s="1"/>
  <c r="W112" i="1" s="1"/>
  <c r="CQ112" i="1"/>
  <c r="P112" i="1" s="1"/>
  <c r="CS112" i="1"/>
  <c r="R112" i="1" s="1"/>
  <c r="CW112" i="1"/>
  <c r="V112" i="1" s="1"/>
  <c r="Z186" i="6" s="1"/>
  <c r="FR112" i="1"/>
  <c r="GL112" i="1"/>
  <c r="GN112" i="1"/>
  <c r="GP112" i="1"/>
  <c r="GV112" i="1"/>
  <c r="GX112" i="1" s="1"/>
  <c r="I113" i="1"/>
  <c r="AC113" i="1"/>
  <c r="CQ113" i="1" s="1"/>
  <c r="P113" i="1" s="1"/>
  <c r="AE113" i="1"/>
  <c r="AF113" i="1"/>
  <c r="CT113" i="1" s="1"/>
  <c r="S113" i="1" s="1"/>
  <c r="AG113" i="1"/>
  <c r="AH113" i="1"/>
  <c r="AI113" i="1"/>
  <c r="CW113" i="1" s="1"/>
  <c r="V113" i="1" s="1"/>
  <c r="AJ113" i="1"/>
  <c r="CX113" i="1" s="1"/>
  <c r="W113" i="1" s="1"/>
  <c r="CU113" i="1"/>
  <c r="T113" i="1" s="1"/>
  <c r="CV113" i="1"/>
  <c r="U113" i="1" s="1"/>
  <c r="FR113" i="1"/>
  <c r="GL113" i="1"/>
  <c r="GN113" i="1"/>
  <c r="GP113" i="1"/>
  <c r="GV113" i="1"/>
  <c r="GX113" i="1" s="1"/>
  <c r="I114" i="1"/>
  <c r="AC114" i="1"/>
  <c r="H138" i="5" s="1"/>
  <c r="X138" i="5" s="1"/>
  <c r="AD114" i="1"/>
  <c r="CR114" i="1" s="1"/>
  <c r="Q114" i="1" s="1"/>
  <c r="W194" i="6" s="1"/>
  <c r="AE114" i="1"/>
  <c r="CS114" i="1" s="1"/>
  <c r="R114" i="1" s="1"/>
  <c r="AF114" i="1"/>
  <c r="CT114" i="1" s="1"/>
  <c r="S114" i="1" s="1"/>
  <c r="AG114" i="1"/>
  <c r="CU114" i="1" s="1"/>
  <c r="T114" i="1" s="1"/>
  <c r="AH114" i="1"/>
  <c r="CV114" i="1" s="1"/>
  <c r="U114" i="1" s="1"/>
  <c r="Y194" i="6" s="1"/>
  <c r="AI114" i="1"/>
  <c r="CW114" i="1" s="1"/>
  <c r="V114" i="1" s="1"/>
  <c r="Z194" i="6" s="1"/>
  <c r="AJ114" i="1"/>
  <c r="CQ114" i="1"/>
  <c r="P114" i="1" s="1"/>
  <c r="U194" i="6" s="1"/>
  <c r="CX114" i="1"/>
  <c r="W114" i="1" s="1"/>
  <c r="FR114" i="1"/>
  <c r="GL114" i="1"/>
  <c r="GN114" i="1"/>
  <c r="GP114" i="1"/>
  <c r="GV114" i="1"/>
  <c r="GX114" i="1" s="1"/>
  <c r="C115" i="1"/>
  <c r="D115" i="1"/>
  <c r="V115" i="1"/>
  <c r="AC115" i="1"/>
  <c r="CQ115" i="1" s="1"/>
  <c r="P115" i="1" s="1"/>
  <c r="AE115" i="1"/>
  <c r="AD115" i="1" s="1"/>
  <c r="CR115" i="1" s="1"/>
  <c r="Q115" i="1" s="1"/>
  <c r="AF115" i="1"/>
  <c r="CT115" i="1" s="1"/>
  <c r="S115" i="1" s="1"/>
  <c r="AG115" i="1"/>
  <c r="CU115" i="1" s="1"/>
  <c r="T115" i="1" s="1"/>
  <c r="AH115" i="1"/>
  <c r="AI115" i="1"/>
  <c r="AJ115" i="1"/>
  <c r="CX115" i="1" s="1"/>
  <c r="W115" i="1" s="1"/>
  <c r="CS115" i="1"/>
  <c r="R115" i="1" s="1"/>
  <c r="GK115" i="1" s="1"/>
  <c r="CV115" i="1"/>
  <c r="U115" i="1" s="1"/>
  <c r="CW115" i="1"/>
  <c r="FR115" i="1"/>
  <c r="GL115" i="1"/>
  <c r="GN115" i="1"/>
  <c r="GP115" i="1"/>
  <c r="GV115" i="1"/>
  <c r="GX115" i="1"/>
  <c r="C116" i="1"/>
  <c r="D116" i="1"/>
  <c r="AC116" i="1"/>
  <c r="H142" i="5" s="1"/>
  <c r="AD116" i="1"/>
  <c r="CR116" i="1" s="1"/>
  <c r="Q116" i="1" s="1"/>
  <c r="W196" i="6" s="1"/>
  <c r="AE116" i="1"/>
  <c r="CS116" i="1" s="1"/>
  <c r="R116" i="1" s="1"/>
  <c r="AF116" i="1"/>
  <c r="AG116" i="1"/>
  <c r="CU116" i="1" s="1"/>
  <c r="T116" i="1" s="1"/>
  <c r="AH116" i="1"/>
  <c r="CV116" i="1" s="1"/>
  <c r="U116" i="1" s="1"/>
  <c r="AI116" i="1"/>
  <c r="CW116" i="1" s="1"/>
  <c r="V116" i="1" s="1"/>
  <c r="Z196" i="6" s="1"/>
  <c r="AJ116" i="1"/>
  <c r="CQ116" i="1"/>
  <c r="P116" i="1" s="1"/>
  <c r="CT116" i="1"/>
  <c r="S116" i="1" s="1"/>
  <c r="CX116" i="1"/>
  <c r="W116" i="1" s="1"/>
  <c r="FR116" i="1"/>
  <c r="GL116" i="1"/>
  <c r="GN116" i="1"/>
  <c r="GP116" i="1"/>
  <c r="GV116" i="1"/>
  <c r="GX116" i="1" s="1"/>
  <c r="I117" i="1"/>
  <c r="AC117" i="1"/>
  <c r="AE117" i="1"/>
  <c r="CS117" i="1" s="1"/>
  <c r="R117" i="1" s="1"/>
  <c r="GK117" i="1" s="1"/>
  <c r="AF117" i="1"/>
  <c r="AG117" i="1"/>
  <c r="CU117" i="1" s="1"/>
  <c r="AH117" i="1"/>
  <c r="CV117" i="1" s="1"/>
  <c r="AI117" i="1"/>
  <c r="AJ117" i="1"/>
  <c r="CT117" i="1"/>
  <c r="CW117" i="1"/>
  <c r="V117" i="1" s="1"/>
  <c r="CX117" i="1"/>
  <c r="W117" i="1" s="1"/>
  <c r="FR117" i="1"/>
  <c r="GL117" i="1"/>
  <c r="GN117" i="1"/>
  <c r="GP117" i="1"/>
  <c r="GV117" i="1"/>
  <c r="GX117" i="1"/>
  <c r="I118" i="1"/>
  <c r="AC118" i="1"/>
  <c r="AE118" i="1"/>
  <c r="AD118" i="1" s="1"/>
  <c r="CR118" i="1" s="1"/>
  <c r="AF118" i="1"/>
  <c r="AG118" i="1"/>
  <c r="CU118" i="1" s="1"/>
  <c r="AH118" i="1"/>
  <c r="AI118" i="1"/>
  <c r="AJ118" i="1"/>
  <c r="CX118" i="1" s="1"/>
  <c r="W118" i="1" s="1"/>
  <c r="CV118" i="1"/>
  <c r="CW118" i="1"/>
  <c r="V118" i="1" s="1"/>
  <c r="Z204" i="6" s="1"/>
  <c r="FR118" i="1"/>
  <c r="GL118" i="1"/>
  <c r="GN118" i="1"/>
  <c r="GP118" i="1"/>
  <c r="GV118" i="1"/>
  <c r="C119" i="1"/>
  <c r="D119" i="1"/>
  <c r="AC119" i="1"/>
  <c r="AD119" i="1"/>
  <c r="CR119" i="1" s="1"/>
  <c r="Q119" i="1" s="1"/>
  <c r="AE119" i="1"/>
  <c r="CS119" i="1" s="1"/>
  <c r="R119" i="1" s="1"/>
  <c r="GK119" i="1" s="1"/>
  <c r="AF119" i="1"/>
  <c r="CT119" i="1" s="1"/>
  <c r="S119" i="1" s="1"/>
  <c r="CZ119" i="1" s="1"/>
  <c r="Y119" i="1" s="1"/>
  <c r="AG119" i="1"/>
  <c r="CU119" i="1" s="1"/>
  <c r="T119" i="1" s="1"/>
  <c r="AH119" i="1"/>
  <c r="CV119" i="1" s="1"/>
  <c r="U119" i="1" s="1"/>
  <c r="AI119" i="1"/>
  <c r="CW119" i="1" s="1"/>
  <c r="V119" i="1" s="1"/>
  <c r="AJ119" i="1"/>
  <c r="CQ119" i="1"/>
  <c r="P119" i="1" s="1"/>
  <c r="CX119" i="1"/>
  <c r="W119" i="1" s="1"/>
  <c r="FR119" i="1"/>
  <c r="GL119" i="1"/>
  <c r="GN119" i="1"/>
  <c r="GP119" i="1"/>
  <c r="GV119" i="1"/>
  <c r="GX119" i="1" s="1"/>
  <c r="C120" i="1"/>
  <c r="D120" i="1"/>
  <c r="V120" i="1"/>
  <c r="Z206" i="6" s="1"/>
  <c r="AC120" i="1"/>
  <c r="AE120" i="1"/>
  <c r="AD120" i="1" s="1"/>
  <c r="CR120" i="1" s="1"/>
  <c r="Q120" i="1" s="1"/>
  <c r="W206" i="6" s="1"/>
  <c r="AF120" i="1"/>
  <c r="AG120" i="1"/>
  <c r="CU120" i="1" s="1"/>
  <c r="T120" i="1" s="1"/>
  <c r="AH120" i="1"/>
  <c r="AI120" i="1"/>
  <c r="AJ120" i="1"/>
  <c r="CX120" i="1" s="1"/>
  <c r="W120" i="1" s="1"/>
  <c r="CS120" i="1"/>
  <c r="R120" i="1" s="1"/>
  <c r="CV120" i="1"/>
  <c r="U120" i="1" s="1"/>
  <c r="CW120" i="1"/>
  <c r="FR120" i="1"/>
  <c r="GL120" i="1"/>
  <c r="GN120" i="1"/>
  <c r="GP120" i="1"/>
  <c r="GV120" i="1"/>
  <c r="GX120" i="1"/>
  <c r="I121" i="1"/>
  <c r="AC121" i="1"/>
  <c r="AE121" i="1"/>
  <c r="AF121" i="1"/>
  <c r="CT121" i="1" s="1"/>
  <c r="S121" i="1" s="1"/>
  <c r="AG121" i="1"/>
  <c r="CU121" i="1" s="1"/>
  <c r="T121" i="1" s="1"/>
  <c r="AH121" i="1"/>
  <c r="CV121" i="1" s="1"/>
  <c r="U121" i="1" s="1"/>
  <c r="AI121" i="1"/>
  <c r="CW121" i="1" s="1"/>
  <c r="AJ121" i="1"/>
  <c r="CX121" i="1" s="1"/>
  <c r="W121" i="1" s="1"/>
  <c r="CQ121" i="1"/>
  <c r="P121" i="1" s="1"/>
  <c r="FR121" i="1"/>
  <c r="GL121" i="1"/>
  <c r="GN121" i="1"/>
  <c r="GP121" i="1"/>
  <c r="GV121" i="1"/>
  <c r="GX121" i="1" s="1"/>
  <c r="I122" i="1"/>
  <c r="AC122" i="1"/>
  <c r="AE122" i="1"/>
  <c r="CS122" i="1" s="1"/>
  <c r="R122" i="1" s="1"/>
  <c r="AF122" i="1"/>
  <c r="AG122" i="1"/>
  <c r="AH122" i="1"/>
  <c r="CV122" i="1" s="1"/>
  <c r="AI122" i="1"/>
  <c r="CW122" i="1" s="1"/>
  <c r="V122" i="1" s="1"/>
  <c r="Z214" i="6" s="1"/>
  <c r="AJ122" i="1"/>
  <c r="CQ122" i="1"/>
  <c r="CU122" i="1"/>
  <c r="T122" i="1" s="1"/>
  <c r="CX122" i="1"/>
  <c r="W122" i="1" s="1"/>
  <c r="FR122" i="1"/>
  <c r="GL122" i="1"/>
  <c r="GN122" i="1"/>
  <c r="GP122" i="1"/>
  <c r="GV122" i="1"/>
  <c r="C123" i="1"/>
  <c r="D123" i="1"/>
  <c r="AC123" i="1"/>
  <c r="CQ123" i="1" s="1"/>
  <c r="P123" i="1" s="1"/>
  <c r="AE123" i="1"/>
  <c r="AD123" i="1" s="1"/>
  <c r="CR123" i="1" s="1"/>
  <c r="Q123" i="1" s="1"/>
  <c r="AF123" i="1"/>
  <c r="CT123" i="1" s="1"/>
  <c r="S123" i="1" s="1"/>
  <c r="AG123" i="1"/>
  <c r="CU123" i="1" s="1"/>
  <c r="T123" i="1" s="1"/>
  <c r="AH123" i="1"/>
  <c r="AI123" i="1"/>
  <c r="AJ123" i="1"/>
  <c r="CX123" i="1" s="1"/>
  <c r="W123" i="1" s="1"/>
  <c r="CV123" i="1"/>
  <c r="U123" i="1" s="1"/>
  <c r="CW123" i="1"/>
  <c r="V123" i="1" s="1"/>
  <c r="FR123" i="1"/>
  <c r="GL123" i="1"/>
  <c r="GN123" i="1"/>
  <c r="GP123" i="1"/>
  <c r="GV123" i="1"/>
  <c r="GX123" i="1" s="1"/>
  <c r="C124" i="1"/>
  <c r="D124" i="1"/>
  <c r="AC124" i="1"/>
  <c r="H160" i="5" s="1"/>
  <c r="AD124" i="1"/>
  <c r="AE124" i="1"/>
  <c r="AF124" i="1"/>
  <c r="AG124" i="1"/>
  <c r="AH124" i="1"/>
  <c r="CV124" i="1" s="1"/>
  <c r="U124" i="1" s="1"/>
  <c r="AI124" i="1"/>
  <c r="CW124" i="1" s="1"/>
  <c r="V124" i="1" s="1"/>
  <c r="Z216" i="6" s="1"/>
  <c r="AJ124" i="1"/>
  <c r="CQ124" i="1"/>
  <c r="P124" i="1" s="1"/>
  <c r="CT124" i="1"/>
  <c r="S124" i="1" s="1"/>
  <c r="CU124" i="1"/>
  <c r="T124" i="1" s="1"/>
  <c r="CX124" i="1"/>
  <c r="W124" i="1" s="1"/>
  <c r="FR124" i="1"/>
  <c r="GL124" i="1"/>
  <c r="GN124" i="1"/>
  <c r="GP124" i="1"/>
  <c r="GV124" i="1"/>
  <c r="GX124" i="1" s="1"/>
  <c r="I125" i="1"/>
  <c r="AC125" i="1"/>
  <c r="CQ125" i="1" s="1"/>
  <c r="AD125" i="1"/>
  <c r="CR125" i="1" s="1"/>
  <c r="Q125" i="1" s="1"/>
  <c r="AE125" i="1"/>
  <c r="CS125" i="1" s="1"/>
  <c r="R125" i="1" s="1"/>
  <c r="GK125" i="1" s="1"/>
  <c r="AF125" i="1"/>
  <c r="CT125" i="1" s="1"/>
  <c r="AG125" i="1"/>
  <c r="CU125" i="1" s="1"/>
  <c r="AH125" i="1"/>
  <c r="CV125" i="1" s="1"/>
  <c r="U125" i="1" s="1"/>
  <c r="AI125" i="1"/>
  <c r="AJ125" i="1"/>
  <c r="CX125" i="1" s="1"/>
  <c r="CW125" i="1"/>
  <c r="V125" i="1" s="1"/>
  <c r="FR125" i="1"/>
  <c r="GL125" i="1"/>
  <c r="GN125" i="1"/>
  <c r="GP125" i="1"/>
  <c r="GV125" i="1"/>
  <c r="I126" i="1"/>
  <c r="AC126" i="1"/>
  <c r="AE126" i="1"/>
  <c r="AD126" i="1" s="1"/>
  <c r="CR126" i="1" s="1"/>
  <c r="Q126" i="1" s="1"/>
  <c r="W224" i="6" s="1"/>
  <c r="AF126" i="1"/>
  <c r="AG126" i="1"/>
  <c r="CU126" i="1" s="1"/>
  <c r="AH126" i="1"/>
  <c r="AI126" i="1"/>
  <c r="CW126" i="1" s="1"/>
  <c r="V126" i="1" s="1"/>
  <c r="Z224" i="6" s="1"/>
  <c r="AJ126" i="1"/>
  <c r="CX126" i="1" s="1"/>
  <c r="W126" i="1" s="1"/>
  <c r="CT126" i="1"/>
  <c r="S126" i="1" s="1"/>
  <c r="V224" i="6" s="1"/>
  <c r="CV126" i="1"/>
  <c r="U126" i="1" s="1"/>
  <c r="Y224" i="6" s="1"/>
  <c r="FR126" i="1"/>
  <c r="GL126" i="1"/>
  <c r="GN126" i="1"/>
  <c r="GP126" i="1"/>
  <c r="GV126" i="1"/>
  <c r="GX126" i="1" s="1"/>
  <c r="C127" i="1"/>
  <c r="D127" i="1"/>
  <c r="AC127" i="1"/>
  <c r="AD127" i="1"/>
  <c r="CR127" i="1" s="1"/>
  <c r="Q127" i="1" s="1"/>
  <c r="AE127" i="1"/>
  <c r="CS127" i="1" s="1"/>
  <c r="R127" i="1" s="1"/>
  <c r="AF127" i="1"/>
  <c r="AG127" i="1"/>
  <c r="CU127" i="1" s="1"/>
  <c r="T127" i="1" s="1"/>
  <c r="AH127" i="1"/>
  <c r="CV127" i="1" s="1"/>
  <c r="U127" i="1" s="1"/>
  <c r="AI127" i="1"/>
  <c r="CW127" i="1" s="1"/>
  <c r="V127" i="1" s="1"/>
  <c r="AJ127" i="1"/>
  <c r="CQ127" i="1"/>
  <c r="P127" i="1" s="1"/>
  <c r="CT127" i="1"/>
  <c r="S127" i="1" s="1"/>
  <c r="CX127" i="1"/>
  <c r="W127" i="1" s="1"/>
  <c r="FR127" i="1"/>
  <c r="GK127" i="1"/>
  <c r="GL127" i="1"/>
  <c r="GN127" i="1"/>
  <c r="GP127" i="1"/>
  <c r="GV127" i="1"/>
  <c r="GX127" i="1" s="1"/>
  <c r="C128" i="1"/>
  <c r="D128" i="1"/>
  <c r="AC128" i="1"/>
  <c r="AE128" i="1"/>
  <c r="AF128" i="1"/>
  <c r="AG128" i="1"/>
  <c r="CU128" i="1" s="1"/>
  <c r="T128" i="1" s="1"/>
  <c r="AH128" i="1"/>
  <c r="AI128" i="1"/>
  <c r="CW128" i="1" s="1"/>
  <c r="V128" i="1" s="1"/>
  <c r="Z226" i="6" s="1"/>
  <c r="AJ128" i="1"/>
  <c r="CT128" i="1"/>
  <c r="S128" i="1" s="1"/>
  <c r="CV128" i="1"/>
  <c r="U128" i="1" s="1"/>
  <c r="CX128" i="1"/>
  <c r="W128" i="1" s="1"/>
  <c r="FR128" i="1"/>
  <c r="GL128" i="1"/>
  <c r="GN128" i="1"/>
  <c r="GP128" i="1"/>
  <c r="GV128" i="1"/>
  <c r="GX128" i="1" s="1"/>
  <c r="I129" i="1"/>
  <c r="AC129" i="1"/>
  <c r="AD129" i="1"/>
  <c r="CR129" i="1" s="1"/>
  <c r="AE129" i="1"/>
  <c r="AF129" i="1"/>
  <c r="AB129" i="1" s="1"/>
  <c r="AG129" i="1"/>
  <c r="CU129" i="1" s="1"/>
  <c r="T129" i="1" s="1"/>
  <c r="AH129" i="1"/>
  <c r="CV129" i="1" s="1"/>
  <c r="AI129" i="1"/>
  <c r="AJ129" i="1"/>
  <c r="CX129" i="1" s="1"/>
  <c r="W129" i="1" s="1"/>
  <c r="CQ129" i="1"/>
  <c r="CS129" i="1"/>
  <c r="CW129" i="1"/>
  <c r="V129" i="1" s="1"/>
  <c r="FR129" i="1"/>
  <c r="GL129" i="1"/>
  <c r="GN129" i="1"/>
  <c r="GP129" i="1"/>
  <c r="GV129" i="1"/>
  <c r="GX129" i="1" s="1"/>
  <c r="I130" i="1"/>
  <c r="AC130" i="1"/>
  <c r="AE130" i="1"/>
  <c r="CS130" i="1" s="1"/>
  <c r="R130" i="1" s="1"/>
  <c r="AF130" i="1"/>
  <c r="AG130" i="1"/>
  <c r="CU130" i="1" s="1"/>
  <c r="T130" i="1" s="1"/>
  <c r="AH130" i="1"/>
  <c r="AI130" i="1"/>
  <c r="CW130" i="1" s="1"/>
  <c r="V130" i="1" s="1"/>
  <c r="Z234" i="6" s="1"/>
  <c r="AJ130" i="1"/>
  <c r="CV130" i="1"/>
  <c r="U130" i="1" s="1"/>
  <c r="Y234" i="6" s="1"/>
  <c r="CX130" i="1"/>
  <c r="W130" i="1" s="1"/>
  <c r="FR130" i="1"/>
  <c r="GL130" i="1"/>
  <c r="GN130" i="1"/>
  <c r="GP130" i="1"/>
  <c r="GV130" i="1"/>
  <c r="GX130" i="1" s="1"/>
  <c r="C131" i="1"/>
  <c r="D131" i="1"/>
  <c r="AC131" i="1"/>
  <c r="CQ131" i="1" s="1"/>
  <c r="P131" i="1" s="1"/>
  <c r="AE131" i="1"/>
  <c r="AD131" i="1" s="1"/>
  <c r="CR131" i="1" s="1"/>
  <c r="Q131" i="1" s="1"/>
  <c r="AF131" i="1"/>
  <c r="AG131" i="1"/>
  <c r="CU131" i="1" s="1"/>
  <c r="T131" i="1" s="1"/>
  <c r="AH131" i="1"/>
  <c r="AI131" i="1"/>
  <c r="CW131" i="1" s="1"/>
  <c r="V131" i="1" s="1"/>
  <c r="AJ131" i="1"/>
  <c r="CT131" i="1"/>
  <c r="S131" i="1" s="1"/>
  <c r="CV131" i="1"/>
  <c r="U131" i="1" s="1"/>
  <c r="CX131" i="1"/>
  <c r="W131" i="1" s="1"/>
  <c r="FR131" i="1"/>
  <c r="GL131" i="1"/>
  <c r="GN131" i="1"/>
  <c r="GP131" i="1"/>
  <c r="GV131" i="1"/>
  <c r="GX131" i="1" s="1"/>
  <c r="C132" i="1"/>
  <c r="D132" i="1"/>
  <c r="AC132" i="1"/>
  <c r="H178" i="5" s="1"/>
  <c r="AE132" i="1"/>
  <c r="CS132" i="1" s="1"/>
  <c r="R132" i="1" s="1"/>
  <c r="AF132" i="1"/>
  <c r="CT132" i="1" s="1"/>
  <c r="S132" i="1" s="1"/>
  <c r="AG132" i="1"/>
  <c r="CU132" i="1" s="1"/>
  <c r="T132" i="1" s="1"/>
  <c r="AH132" i="1"/>
  <c r="AI132" i="1"/>
  <c r="CW132" i="1" s="1"/>
  <c r="V132" i="1" s="1"/>
  <c r="Z236" i="6" s="1"/>
  <c r="AJ132" i="1"/>
  <c r="CX132" i="1" s="1"/>
  <c r="W132" i="1" s="1"/>
  <c r="CV132" i="1"/>
  <c r="U132" i="1" s="1"/>
  <c r="FR132" i="1"/>
  <c r="GL132" i="1"/>
  <c r="GN132" i="1"/>
  <c r="GP132" i="1"/>
  <c r="GV132" i="1"/>
  <c r="GX132" i="1" s="1"/>
  <c r="I133" i="1"/>
  <c r="AC133" i="1"/>
  <c r="AE133" i="1"/>
  <c r="AD133" i="1" s="1"/>
  <c r="CR133" i="1" s="1"/>
  <c r="Q133" i="1" s="1"/>
  <c r="AF133" i="1"/>
  <c r="CT133" i="1" s="1"/>
  <c r="S133" i="1" s="1"/>
  <c r="AG133" i="1"/>
  <c r="AH133" i="1"/>
  <c r="CV133" i="1" s="1"/>
  <c r="AI133" i="1"/>
  <c r="CW133" i="1" s="1"/>
  <c r="V133" i="1" s="1"/>
  <c r="AJ133" i="1"/>
  <c r="CX133" i="1" s="1"/>
  <c r="W133" i="1" s="1"/>
  <c r="CQ133" i="1"/>
  <c r="CU133" i="1"/>
  <c r="T133" i="1" s="1"/>
  <c r="FR133" i="1"/>
  <c r="GL133" i="1"/>
  <c r="GN133" i="1"/>
  <c r="GP133" i="1"/>
  <c r="GV133" i="1"/>
  <c r="GX133" i="1" s="1"/>
  <c r="I134" i="1"/>
  <c r="AC134" i="1"/>
  <c r="AE134" i="1"/>
  <c r="AD134" i="1" s="1"/>
  <c r="CR134" i="1" s="1"/>
  <c r="AF134" i="1"/>
  <c r="AG134" i="1"/>
  <c r="CU134" i="1" s="1"/>
  <c r="T134" i="1" s="1"/>
  <c r="AH134" i="1"/>
  <c r="AI134" i="1"/>
  <c r="CW134" i="1" s="1"/>
  <c r="AJ134" i="1"/>
  <c r="CT134" i="1"/>
  <c r="S134" i="1" s="1"/>
  <c r="V244" i="6" s="1"/>
  <c r="CV134" i="1"/>
  <c r="CX134" i="1"/>
  <c r="FR134" i="1"/>
  <c r="GL134" i="1"/>
  <c r="GN134" i="1"/>
  <c r="GP134" i="1"/>
  <c r="GV134" i="1"/>
  <c r="C135" i="1"/>
  <c r="D135" i="1"/>
  <c r="AC135" i="1"/>
  <c r="AE135" i="1"/>
  <c r="CS135" i="1" s="1"/>
  <c r="R135" i="1" s="1"/>
  <c r="GK135" i="1" s="1"/>
  <c r="AF135" i="1"/>
  <c r="CT135" i="1" s="1"/>
  <c r="S135" i="1" s="1"/>
  <c r="AG135" i="1"/>
  <c r="CU135" i="1" s="1"/>
  <c r="T135" i="1" s="1"/>
  <c r="AH135" i="1"/>
  <c r="AI135" i="1"/>
  <c r="CW135" i="1" s="1"/>
  <c r="V135" i="1" s="1"/>
  <c r="AJ135" i="1"/>
  <c r="CX135" i="1" s="1"/>
  <c r="W135" i="1" s="1"/>
  <c r="CV135" i="1"/>
  <c r="U135" i="1" s="1"/>
  <c r="FR135" i="1"/>
  <c r="GL135" i="1"/>
  <c r="GN135" i="1"/>
  <c r="GP135" i="1"/>
  <c r="GV135" i="1"/>
  <c r="GX135" i="1" s="1"/>
  <c r="C136" i="1"/>
  <c r="D136" i="1"/>
  <c r="AC136" i="1"/>
  <c r="AE136" i="1"/>
  <c r="AD136" i="1" s="1"/>
  <c r="CR136" i="1" s="1"/>
  <c r="Q136" i="1" s="1"/>
  <c r="W246" i="6" s="1"/>
  <c r="AF136" i="1"/>
  <c r="CT136" i="1" s="1"/>
  <c r="S136" i="1" s="1"/>
  <c r="AG136" i="1"/>
  <c r="CU136" i="1" s="1"/>
  <c r="T136" i="1" s="1"/>
  <c r="AH136" i="1"/>
  <c r="AI136" i="1"/>
  <c r="CW136" i="1" s="1"/>
  <c r="V136" i="1" s="1"/>
  <c r="Z246" i="6" s="1"/>
  <c r="AJ136" i="1"/>
  <c r="CV136" i="1"/>
  <c r="U136" i="1" s="1"/>
  <c r="CX136" i="1"/>
  <c r="W136" i="1" s="1"/>
  <c r="FR136" i="1"/>
  <c r="GL136" i="1"/>
  <c r="GN136" i="1"/>
  <c r="GP136" i="1"/>
  <c r="GV136" i="1"/>
  <c r="GX136" i="1" s="1"/>
  <c r="I137" i="1"/>
  <c r="AC137" i="1"/>
  <c r="AD137" i="1"/>
  <c r="CR137" i="1" s="1"/>
  <c r="Q137" i="1" s="1"/>
  <c r="AE137" i="1"/>
  <c r="AF137" i="1"/>
  <c r="AG137" i="1"/>
  <c r="AH137" i="1"/>
  <c r="CV137" i="1" s="1"/>
  <c r="U137" i="1" s="1"/>
  <c r="AI137" i="1"/>
  <c r="CW137" i="1" s="1"/>
  <c r="V137" i="1" s="1"/>
  <c r="AJ137" i="1"/>
  <c r="CX137" i="1" s="1"/>
  <c r="W137" i="1" s="1"/>
  <c r="CQ137" i="1"/>
  <c r="P137" i="1" s="1"/>
  <c r="CS137" i="1"/>
  <c r="R137" i="1" s="1"/>
  <c r="GK137" i="1" s="1"/>
  <c r="CU137" i="1"/>
  <c r="T137" i="1" s="1"/>
  <c r="FR137" i="1"/>
  <c r="GL137" i="1"/>
  <c r="GN137" i="1"/>
  <c r="GP137" i="1"/>
  <c r="GV137" i="1"/>
  <c r="GX137" i="1"/>
  <c r="I138" i="1"/>
  <c r="AC138" i="1"/>
  <c r="AE138" i="1"/>
  <c r="CS138" i="1" s="1"/>
  <c r="AF138" i="1"/>
  <c r="CT138" i="1" s="1"/>
  <c r="S138" i="1" s="1"/>
  <c r="V254" i="6" s="1"/>
  <c r="AG138" i="1"/>
  <c r="CU138" i="1" s="1"/>
  <c r="T138" i="1" s="1"/>
  <c r="AH138" i="1"/>
  <c r="AI138" i="1"/>
  <c r="CW138" i="1" s="1"/>
  <c r="AJ138" i="1"/>
  <c r="CX138" i="1" s="1"/>
  <c r="W138" i="1" s="1"/>
  <c r="CV138" i="1"/>
  <c r="FR138" i="1"/>
  <c r="GL138" i="1"/>
  <c r="GN138" i="1"/>
  <c r="GP138" i="1"/>
  <c r="GV138" i="1"/>
  <c r="GX138" i="1" s="1"/>
  <c r="I139" i="1"/>
  <c r="AC139" i="1"/>
  <c r="AE139" i="1"/>
  <c r="AD139" i="1" s="1"/>
  <c r="CR139" i="1" s="1"/>
  <c r="Q139" i="1" s="1"/>
  <c r="AF139" i="1"/>
  <c r="CT139" i="1" s="1"/>
  <c r="S139" i="1" s="1"/>
  <c r="AG139" i="1"/>
  <c r="AH139" i="1"/>
  <c r="CV139" i="1" s="1"/>
  <c r="AI139" i="1"/>
  <c r="CW139" i="1" s="1"/>
  <c r="V139" i="1" s="1"/>
  <c r="AJ139" i="1"/>
  <c r="CX139" i="1" s="1"/>
  <c r="W139" i="1" s="1"/>
  <c r="CQ139" i="1"/>
  <c r="CU139" i="1"/>
  <c r="T139" i="1" s="1"/>
  <c r="FR139" i="1"/>
  <c r="GL139" i="1"/>
  <c r="GN139" i="1"/>
  <c r="GP139" i="1"/>
  <c r="GV139" i="1"/>
  <c r="GX139" i="1" s="1"/>
  <c r="I140" i="1"/>
  <c r="AC140" i="1"/>
  <c r="AE140" i="1"/>
  <c r="AD140" i="1" s="1"/>
  <c r="CR140" i="1" s="1"/>
  <c r="AF140" i="1"/>
  <c r="AG140" i="1"/>
  <c r="CU140" i="1" s="1"/>
  <c r="T140" i="1" s="1"/>
  <c r="AH140" i="1"/>
  <c r="AI140" i="1"/>
  <c r="CW140" i="1" s="1"/>
  <c r="AJ140" i="1"/>
  <c r="CT140" i="1"/>
  <c r="S140" i="1" s="1"/>
  <c r="V256" i="6" s="1"/>
  <c r="CV140" i="1"/>
  <c r="CX140" i="1"/>
  <c r="FR140" i="1"/>
  <c r="GL140" i="1"/>
  <c r="GN140" i="1"/>
  <c r="GP140" i="1"/>
  <c r="GV140" i="1"/>
  <c r="I141" i="1"/>
  <c r="AC141" i="1"/>
  <c r="AD141" i="1"/>
  <c r="CR141" i="1" s="1"/>
  <c r="AE141" i="1"/>
  <c r="AF141" i="1"/>
  <c r="AB141" i="1" s="1"/>
  <c r="AG141" i="1"/>
  <c r="CU141" i="1" s="1"/>
  <c r="T141" i="1" s="1"/>
  <c r="AH141" i="1"/>
  <c r="CV141" i="1" s="1"/>
  <c r="AI141" i="1"/>
  <c r="AJ141" i="1"/>
  <c r="CX141" i="1" s="1"/>
  <c r="W141" i="1" s="1"/>
  <c r="CQ141" i="1"/>
  <c r="CS141" i="1"/>
  <c r="CW141" i="1"/>
  <c r="V141" i="1" s="1"/>
  <c r="FR141" i="1"/>
  <c r="GL141" i="1"/>
  <c r="GN141" i="1"/>
  <c r="GP141" i="1"/>
  <c r="GV141" i="1"/>
  <c r="GX141" i="1" s="1"/>
  <c r="I142" i="1"/>
  <c r="AC142" i="1"/>
  <c r="AE142" i="1"/>
  <c r="CS142" i="1" s="1"/>
  <c r="R142" i="1" s="1"/>
  <c r="AF142" i="1"/>
  <c r="AG142" i="1"/>
  <c r="CU142" i="1" s="1"/>
  <c r="T142" i="1" s="1"/>
  <c r="AH142" i="1"/>
  <c r="AI142" i="1"/>
  <c r="CW142" i="1" s="1"/>
  <c r="V142" i="1" s="1"/>
  <c r="Z258" i="6" s="1"/>
  <c r="AJ142" i="1"/>
  <c r="CV142" i="1"/>
  <c r="U142" i="1" s="1"/>
  <c r="Y258" i="6" s="1"/>
  <c r="CX142" i="1"/>
  <c r="W142" i="1" s="1"/>
  <c r="FR142" i="1"/>
  <c r="GL142" i="1"/>
  <c r="GN142" i="1"/>
  <c r="GP142" i="1"/>
  <c r="GV142" i="1"/>
  <c r="GX142" i="1" s="1"/>
  <c r="I143" i="1"/>
  <c r="AC143" i="1"/>
  <c r="AD143" i="1"/>
  <c r="CR143" i="1" s="1"/>
  <c r="Q143" i="1" s="1"/>
  <c r="AE143" i="1"/>
  <c r="AF143" i="1"/>
  <c r="CT143" i="1" s="1"/>
  <c r="S143" i="1" s="1"/>
  <c r="AG143" i="1"/>
  <c r="CU143" i="1" s="1"/>
  <c r="T143" i="1" s="1"/>
  <c r="AH143" i="1"/>
  <c r="CV143" i="1" s="1"/>
  <c r="U143" i="1" s="1"/>
  <c r="AI143" i="1"/>
  <c r="AJ143" i="1"/>
  <c r="CX143" i="1" s="1"/>
  <c r="W143" i="1" s="1"/>
  <c r="CQ143" i="1"/>
  <c r="P143" i="1" s="1"/>
  <c r="CS143" i="1"/>
  <c r="R143" i="1" s="1"/>
  <c r="GK143" i="1" s="1"/>
  <c r="CW143" i="1"/>
  <c r="V143" i="1" s="1"/>
  <c r="FR143" i="1"/>
  <c r="GL143" i="1"/>
  <c r="GN143" i="1"/>
  <c r="GP143" i="1"/>
  <c r="GV143" i="1"/>
  <c r="GX143" i="1" s="1"/>
  <c r="I144" i="1"/>
  <c r="AC144" i="1"/>
  <c r="AE144" i="1"/>
  <c r="AD144" i="1" s="1"/>
  <c r="CR144" i="1" s="1"/>
  <c r="Q144" i="1" s="1"/>
  <c r="W260" i="6" s="1"/>
  <c r="AF144" i="1"/>
  <c r="CT144" i="1" s="1"/>
  <c r="S144" i="1" s="1"/>
  <c r="V260" i="6" s="1"/>
  <c r="AG144" i="1"/>
  <c r="CU144" i="1" s="1"/>
  <c r="T144" i="1" s="1"/>
  <c r="AH144" i="1"/>
  <c r="AI144" i="1"/>
  <c r="CW144" i="1" s="1"/>
  <c r="V144" i="1" s="1"/>
  <c r="Z260" i="6" s="1"/>
  <c r="AJ144" i="1"/>
  <c r="CV144" i="1"/>
  <c r="U144" i="1" s="1"/>
  <c r="Y260" i="6" s="1"/>
  <c r="CX144" i="1"/>
  <c r="W144" i="1" s="1"/>
  <c r="FR144" i="1"/>
  <c r="GL144" i="1"/>
  <c r="GN144" i="1"/>
  <c r="GP144" i="1"/>
  <c r="GV144" i="1"/>
  <c r="GX144" i="1" s="1"/>
  <c r="C145" i="1"/>
  <c r="D145" i="1"/>
  <c r="AC145" i="1"/>
  <c r="AE145" i="1"/>
  <c r="CS145" i="1" s="1"/>
  <c r="R145" i="1" s="1"/>
  <c r="GK145" i="1" s="1"/>
  <c r="AF145" i="1"/>
  <c r="AG145" i="1"/>
  <c r="CU145" i="1" s="1"/>
  <c r="T145" i="1" s="1"/>
  <c r="AH145" i="1"/>
  <c r="AI145" i="1"/>
  <c r="CW145" i="1" s="1"/>
  <c r="V145" i="1" s="1"/>
  <c r="AJ145" i="1"/>
  <c r="CT145" i="1"/>
  <c r="S145" i="1" s="1"/>
  <c r="CV145" i="1"/>
  <c r="U145" i="1" s="1"/>
  <c r="CX145" i="1"/>
  <c r="W145" i="1" s="1"/>
  <c r="FR145" i="1"/>
  <c r="GL145" i="1"/>
  <c r="GN145" i="1"/>
  <c r="GP145" i="1"/>
  <c r="GV145" i="1"/>
  <c r="GX145" i="1" s="1"/>
  <c r="C146" i="1"/>
  <c r="D146" i="1"/>
  <c r="AC146" i="1"/>
  <c r="AE146" i="1"/>
  <c r="AF146" i="1"/>
  <c r="AG146" i="1"/>
  <c r="CU146" i="1" s="1"/>
  <c r="T146" i="1" s="1"/>
  <c r="AH146" i="1"/>
  <c r="AI146" i="1"/>
  <c r="CW146" i="1" s="1"/>
  <c r="V146" i="1" s="1"/>
  <c r="Z262" i="6" s="1"/>
  <c r="AJ146" i="1"/>
  <c r="CT146" i="1"/>
  <c r="S146" i="1" s="1"/>
  <c r="CV146" i="1"/>
  <c r="U146" i="1" s="1"/>
  <c r="CX146" i="1"/>
  <c r="W146" i="1" s="1"/>
  <c r="FR146" i="1"/>
  <c r="GL146" i="1"/>
  <c r="GN146" i="1"/>
  <c r="GP146" i="1"/>
  <c r="GV146" i="1"/>
  <c r="GX146" i="1" s="1"/>
  <c r="I147" i="1"/>
  <c r="AC147" i="1"/>
  <c r="AE147" i="1"/>
  <c r="AD147" i="1" s="1"/>
  <c r="CR147" i="1" s="1"/>
  <c r="Q147" i="1" s="1"/>
  <c r="AF147" i="1"/>
  <c r="AG147" i="1"/>
  <c r="CU147" i="1" s="1"/>
  <c r="T147" i="1" s="1"/>
  <c r="AH147" i="1"/>
  <c r="CV147" i="1" s="1"/>
  <c r="AI147" i="1"/>
  <c r="AJ147" i="1"/>
  <c r="CX147" i="1" s="1"/>
  <c r="W147" i="1" s="1"/>
  <c r="CQ147" i="1"/>
  <c r="CS147" i="1"/>
  <c r="CW147" i="1"/>
  <c r="V147" i="1" s="1"/>
  <c r="FR147" i="1"/>
  <c r="GL147" i="1"/>
  <c r="GN147" i="1"/>
  <c r="GP147" i="1"/>
  <c r="GV147" i="1"/>
  <c r="GX147" i="1" s="1"/>
  <c r="I148" i="1"/>
  <c r="AC148" i="1"/>
  <c r="AE148" i="1"/>
  <c r="CS148" i="1" s="1"/>
  <c r="R148" i="1" s="1"/>
  <c r="AF148" i="1"/>
  <c r="AG148" i="1"/>
  <c r="CU148" i="1" s="1"/>
  <c r="T148" i="1" s="1"/>
  <c r="AH148" i="1"/>
  <c r="AI148" i="1"/>
  <c r="CW148" i="1" s="1"/>
  <c r="V148" i="1" s="1"/>
  <c r="Z270" i="6" s="1"/>
  <c r="AJ148" i="1"/>
  <c r="CV148" i="1"/>
  <c r="U148" i="1" s="1"/>
  <c r="Y270" i="6" s="1"/>
  <c r="CX148" i="1"/>
  <c r="W148" i="1" s="1"/>
  <c r="FR148" i="1"/>
  <c r="GL148" i="1"/>
  <c r="GN148" i="1"/>
  <c r="GP148" i="1"/>
  <c r="GV148" i="1"/>
  <c r="GX148" i="1" s="1"/>
  <c r="C149" i="1"/>
  <c r="D149" i="1"/>
  <c r="AC149" i="1"/>
  <c r="AE149" i="1"/>
  <c r="AD149" i="1" s="1"/>
  <c r="CR149" i="1" s="1"/>
  <c r="Q149" i="1" s="1"/>
  <c r="AF149" i="1"/>
  <c r="CT149" i="1" s="1"/>
  <c r="S149" i="1" s="1"/>
  <c r="AG149" i="1"/>
  <c r="CU149" i="1" s="1"/>
  <c r="T149" i="1" s="1"/>
  <c r="AH149" i="1"/>
  <c r="AI149" i="1"/>
  <c r="CW149" i="1" s="1"/>
  <c r="V149" i="1" s="1"/>
  <c r="AJ149" i="1"/>
  <c r="CV149" i="1"/>
  <c r="U149" i="1" s="1"/>
  <c r="CX149" i="1"/>
  <c r="W149" i="1" s="1"/>
  <c r="FR149" i="1"/>
  <c r="GL149" i="1"/>
  <c r="GN149" i="1"/>
  <c r="GP149" i="1"/>
  <c r="GV149" i="1"/>
  <c r="GX149" i="1" s="1"/>
  <c r="C150" i="1"/>
  <c r="D150" i="1"/>
  <c r="U150" i="1"/>
  <c r="AC150" i="1"/>
  <c r="H207" i="5" s="1"/>
  <c r="AE150" i="1"/>
  <c r="AF150" i="1"/>
  <c r="AG150" i="1"/>
  <c r="CU150" i="1" s="1"/>
  <c r="T150" i="1" s="1"/>
  <c r="AH150" i="1"/>
  <c r="AI150" i="1"/>
  <c r="CW150" i="1" s="1"/>
  <c r="V150" i="1" s="1"/>
  <c r="Z272" i="6" s="1"/>
  <c r="AJ150" i="1"/>
  <c r="CT150" i="1"/>
  <c r="S150" i="1" s="1"/>
  <c r="CV150" i="1"/>
  <c r="CX150" i="1"/>
  <c r="W150" i="1" s="1"/>
  <c r="FR150" i="1"/>
  <c r="GL150" i="1"/>
  <c r="GN150" i="1"/>
  <c r="GP150" i="1"/>
  <c r="GV150" i="1"/>
  <c r="GX150" i="1" s="1"/>
  <c r="I151" i="1"/>
  <c r="AC151" i="1"/>
  <c r="AE151" i="1"/>
  <c r="AD151" i="1" s="1"/>
  <c r="AF151" i="1"/>
  <c r="CT151" i="1" s="1"/>
  <c r="S151" i="1" s="1"/>
  <c r="AG151" i="1"/>
  <c r="CU151" i="1" s="1"/>
  <c r="T151" i="1" s="1"/>
  <c r="AH151" i="1"/>
  <c r="CV151" i="1" s="1"/>
  <c r="AI151" i="1"/>
  <c r="AJ151" i="1"/>
  <c r="CX151" i="1" s="1"/>
  <c r="W151" i="1" s="1"/>
  <c r="CQ151" i="1"/>
  <c r="CS151" i="1"/>
  <c r="CW151" i="1"/>
  <c r="V151" i="1" s="1"/>
  <c r="FR151" i="1"/>
  <c r="GL151" i="1"/>
  <c r="GN151" i="1"/>
  <c r="GP151" i="1"/>
  <c r="GV151" i="1"/>
  <c r="GX151" i="1" s="1"/>
  <c r="I152" i="1"/>
  <c r="AC152" i="1"/>
  <c r="AE152" i="1"/>
  <c r="AD152" i="1" s="1"/>
  <c r="CR152" i="1" s="1"/>
  <c r="AF152" i="1"/>
  <c r="CT152" i="1" s="1"/>
  <c r="S152" i="1" s="1"/>
  <c r="V280" i="6" s="1"/>
  <c r="AG152" i="1"/>
  <c r="CU152" i="1" s="1"/>
  <c r="AH152" i="1"/>
  <c r="AI152" i="1"/>
  <c r="CW152" i="1" s="1"/>
  <c r="AJ152" i="1"/>
  <c r="CX152" i="1" s="1"/>
  <c r="W152" i="1" s="1"/>
  <c r="CV152" i="1"/>
  <c r="FR152" i="1"/>
  <c r="GL152" i="1"/>
  <c r="GN152" i="1"/>
  <c r="GP152" i="1"/>
  <c r="GV152" i="1"/>
  <c r="GX152" i="1" s="1"/>
  <c r="C153" i="1"/>
  <c r="D153" i="1"/>
  <c r="AC153" i="1"/>
  <c r="AE153" i="1"/>
  <c r="AF153" i="1"/>
  <c r="CT153" i="1" s="1"/>
  <c r="S153" i="1" s="1"/>
  <c r="AG153" i="1"/>
  <c r="CU153" i="1" s="1"/>
  <c r="T153" i="1" s="1"/>
  <c r="AH153" i="1"/>
  <c r="AI153" i="1"/>
  <c r="CW153" i="1" s="1"/>
  <c r="V153" i="1" s="1"/>
  <c r="AJ153" i="1"/>
  <c r="CV153" i="1"/>
  <c r="U153" i="1" s="1"/>
  <c r="CX153" i="1"/>
  <c r="W153" i="1" s="1"/>
  <c r="FR153" i="1"/>
  <c r="GL153" i="1"/>
  <c r="GN153" i="1"/>
  <c r="GP153" i="1"/>
  <c r="GV153" i="1"/>
  <c r="GX153" i="1" s="1"/>
  <c r="C154" i="1"/>
  <c r="D154" i="1"/>
  <c r="AC154" i="1"/>
  <c r="H217" i="5" s="1"/>
  <c r="AE154" i="1"/>
  <c r="AF154" i="1"/>
  <c r="AG154" i="1"/>
  <c r="CU154" i="1" s="1"/>
  <c r="T154" i="1" s="1"/>
  <c r="AH154" i="1"/>
  <c r="AI154" i="1"/>
  <c r="CW154" i="1" s="1"/>
  <c r="V154" i="1" s="1"/>
  <c r="Z282" i="6" s="1"/>
  <c r="AJ154" i="1"/>
  <c r="CT154" i="1"/>
  <c r="S154" i="1" s="1"/>
  <c r="CV154" i="1"/>
  <c r="U154" i="1" s="1"/>
  <c r="CX154" i="1"/>
  <c r="W154" i="1" s="1"/>
  <c r="FR154" i="1"/>
  <c r="GL154" i="1"/>
  <c r="GN154" i="1"/>
  <c r="GP154" i="1"/>
  <c r="GV154" i="1"/>
  <c r="GX154" i="1" s="1"/>
  <c r="I155" i="1"/>
  <c r="P155" i="1" s="1"/>
  <c r="AC155" i="1"/>
  <c r="AD155" i="1"/>
  <c r="CR155" i="1" s="1"/>
  <c r="Q155" i="1" s="1"/>
  <c r="AE155" i="1"/>
  <c r="AF155" i="1"/>
  <c r="CT155" i="1" s="1"/>
  <c r="AG155" i="1"/>
  <c r="AH155" i="1"/>
  <c r="CV155" i="1" s="1"/>
  <c r="U155" i="1" s="1"/>
  <c r="AI155" i="1"/>
  <c r="CW155" i="1" s="1"/>
  <c r="V155" i="1" s="1"/>
  <c r="AJ155" i="1"/>
  <c r="CX155" i="1" s="1"/>
  <c r="CQ155" i="1"/>
  <c r="CS155" i="1"/>
  <c r="R155" i="1" s="1"/>
  <c r="GK155" i="1" s="1"/>
  <c r="CU155" i="1"/>
  <c r="FR155" i="1"/>
  <c r="GL155" i="1"/>
  <c r="GN155" i="1"/>
  <c r="GP155" i="1"/>
  <c r="GV155" i="1"/>
  <c r="GX155" i="1"/>
  <c r="I156" i="1"/>
  <c r="AC156" i="1"/>
  <c r="AE156" i="1"/>
  <c r="AF156" i="1"/>
  <c r="CT156" i="1" s="1"/>
  <c r="S156" i="1" s="1"/>
  <c r="V290" i="6" s="1"/>
  <c r="AG156" i="1"/>
  <c r="CU156" i="1" s="1"/>
  <c r="AH156" i="1"/>
  <c r="AI156" i="1"/>
  <c r="CW156" i="1" s="1"/>
  <c r="V156" i="1" s="1"/>
  <c r="Z290" i="6" s="1"/>
  <c r="AJ156" i="1"/>
  <c r="CV156" i="1"/>
  <c r="CX156" i="1"/>
  <c r="W156" i="1" s="1"/>
  <c r="FR156" i="1"/>
  <c r="GL156" i="1"/>
  <c r="GN156" i="1"/>
  <c r="GP156" i="1"/>
  <c r="GV156" i="1"/>
  <c r="GX156" i="1" s="1"/>
  <c r="C157" i="1"/>
  <c r="D157" i="1"/>
  <c r="AC157" i="1"/>
  <c r="AE157" i="1"/>
  <c r="AF157" i="1"/>
  <c r="AG157" i="1"/>
  <c r="CU157" i="1" s="1"/>
  <c r="T157" i="1" s="1"/>
  <c r="AH157" i="1"/>
  <c r="AI157" i="1"/>
  <c r="CW157" i="1" s="1"/>
  <c r="V157" i="1" s="1"/>
  <c r="AJ157" i="1"/>
  <c r="CT157" i="1"/>
  <c r="S157" i="1" s="1"/>
  <c r="CV157" i="1"/>
  <c r="U157" i="1" s="1"/>
  <c r="CX157" i="1"/>
  <c r="W157" i="1" s="1"/>
  <c r="FR157" i="1"/>
  <c r="GL157" i="1"/>
  <c r="GN157" i="1"/>
  <c r="GP157" i="1"/>
  <c r="GV157" i="1"/>
  <c r="GX157" i="1" s="1"/>
  <c r="C158" i="1"/>
  <c r="D158" i="1"/>
  <c r="AC158" i="1"/>
  <c r="H227" i="5" s="1"/>
  <c r="AE158" i="1"/>
  <c r="H226" i="5" s="1"/>
  <c r="R226" i="5" s="1"/>
  <c r="AF158" i="1"/>
  <c r="CT158" i="1" s="1"/>
  <c r="S158" i="1" s="1"/>
  <c r="AG158" i="1"/>
  <c r="CU158" i="1" s="1"/>
  <c r="T158" i="1" s="1"/>
  <c r="AH158" i="1"/>
  <c r="AI158" i="1"/>
  <c r="CW158" i="1" s="1"/>
  <c r="V158" i="1" s="1"/>
  <c r="Z292" i="6" s="1"/>
  <c r="AJ158" i="1"/>
  <c r="CX158" i="1" s="1"/>
  <c r="W158" i="1" s="1"/>
  <c r="CV158" i="1"/>
  <c r="U158" i="1" s="1"/>
  <c r="FR158" i="1"/>
  <c r="GL158" i="1"/>
  <c r="GN158" i="1"/>
  <c r="GP158" i="1"/>
  <c r="GV158" i="1"/>
  <c r="GX158" i="1" s="1"/>
  <c r="I159" i="1"/>
  <c r="AC159" i="1"/>
  <c r="AD159" i="1"/>
  <c r="CR159" i="1" s="1"/>
  <c r="Q159" i="1" s="1"/>
  <c r="AE159" i="1"/>
  <c r="AF159" i="1"/>
  <c r="CT159" i="1" s="1"/>
  <c r="AG159" i="1"/>
  <c r="CU159" i="1" s="1"/>
  <c r="T159" i="1" s="1"/>
  <c r="AH159" i="1"/>
  <c r="CV159" i="1" s="1"/>
  <c r="U159" i="1" s="1"/>
  <c r="AI159" i="1"/>
  <c r="AJ159" i="1"/>
  <c r="CX159" i="1" s="1"/>
  <c r="CQ159" i="1"/>
  <c r="P159" i="1" s="1"/>
  <c r="CS159" i="1"/>
  <c r="R159" i="1" s="1"/>
  <c r="GK159" i="1" s="1"/>
  <c r="CW159" i="1"/>
  <c r="V159" i="1" s="1"/>
  <c r="FR159" i="1"/>
  <c r="GL159" i="1"/>
  <c r="GN159" i="1"/>
  <c r="GP159" i="1"/>
  <c r="GV159" i="1"/>
  <c r="GX159" i="1" s="1"/>
  <c r="I160" i="1"/>
  <c r="AC160" i="1"/>
  <c r="AE160" i="1"/>
  <c r="AF160" i="1"/>
  <c r="AG160" i="1"/>
  <c r="CU160" i="1" s="1"/>
  <c r="T160" i="1" s="1"/>
  <c r="AH160" i="1"/>
  <c r="AI160" i="1"/>
  <c r="CW160" i="1" s="1"/>
  <c r="V160" i="1" s="1"/>
  <c r="Z300" i="6" s="1"/>
  <c r="AJ160" i="1"/>
  <c r="CT160" i="1"/>
  <c r="S160" i="1" s="1"/>
  <c r="V300" i="6" s="1"/>
  <c r="CV160" i="1"/>
  <c r="U160" i="1" s="1"/>
  <c r="Y300" i="6" s="1"/>
  <c r="CX160" i="1"/>
  <c r="W160" i="1" s="1"/>
  <c r="FR160" i="1"/>
  <c r="GL160" i="1"/>
  <c r="GN160" i="1"/>
  <c r="GP160" i="1"/>
  <c r="GV160" i="1"/>
  <c r="GX160" i="1" s="1"/>
  <c r="C161" i="1"/>
  <c r="D161" i="1"/>
  <c r="AC161" i="1"/>
  <c r="AE161" i="1"/>
  <c r="AF161" i="1"/>
  <c r="AG161" i="1"/>
  <c r="CU161" i="1" s="1"/>
  <c r="T161" i="1" s="1"/>
  <c r="AH161" i="1"/>
  <c r="AI161" i="1"/>
  <c r="CW161" i="1" s="1"/>
  <c r="V161" i="1" s="1"/>
  <c r="AJ161" i="1"/>
  <c r="CT161" i="1"/>
  <c r="S161" i="1" s="1"/>
  <c r="CV161" i="1"/>
  <c r="U161" i="1" s="1"/>
  <c r="CX161" i="1"/>
  <c r="W161" i="1" s="1"/>
  <c r="FR161" i="1"/>
  <c r="GL161" i="1"/>
  <c r="GN161" i="1"/>
  <c r="GP161" i="1"/>
  <c r="GV161" i="1"/>
  <c r="GX161" i="1" s="1"/>
  <c r="C162" i="1"/>
  <c r="D162" i="1"/>
  <c r="AC162" i="1"/>
  <c r="H236" i="5" s="1"/>
  <c r="AE162" i="1"/>
  <c r="AF162" i="1"/>
  <c r="CT162" i="1" s="1"/>
  <c r="S162" i="1" s="1"/>
  <c r="AG162" i="1"/>
  <c r="CU162" i="1" s="1"/>
  <c r="T162" i="1" s="1"/>
  <c r="AH162" i="1"/>
  <c r="AI162" i="1"/>
  <c r="CW162" i="1" s="1"/>
  <c r="V162" i="1" s="1"/>
  <c r="Z302" i="6" s="1"/>
  <c r="AJ162" i="1"/>
  <c r="CV162" i="1"/>
  <c r="U162" i="1" s="1"/>
  <c r="CX162" i="1"/>
  <c r="W162" i="1" s="1"/>
  <c r="FR162" i="1"/>
  <c r="GL162" i="1"/>
  <c r="GN162" i="1"/>
  <c r="GP162" i="1"/>
  <c r="GV162" i="1"/>
  <c r="GX162" i="1" s="1"/>
  <c r="I163" i="1"/>
  <c r="AC163" i="1"/>
  <c r="AE163" i="1"/>
  <c r="AD163" i="1" s="1"/>
  <c r="CR163" i="1" s="1"/>
  <c r="Q163" i="1" s="1"/>
  <c r="AF163" i="1"/>
  <c r="CT163" i="1" s="1"/>
  <c r="AG163" i="1"/>
  <c r="CU163" i="1" s="1"/>
  <c r="T163" i="1" s="1"/>
  <c r="AH163" i="1"/>
  <c r="CV163" i="1" s="1"/>
  <c r="U163" i="1" s="1"/>
  <c r="AI163" i="1"/>
  <c r="AJ163" i="1"/>
  <c r="CX163" i="1" s="1"/>
  <c r="CQ163" i="1"/>
  <c r="P163" i="1" s="1"/>
  <c r="CS163" i="1"/>
  <c r="R163" i="1" s="1"/>
  <c r="GK163" i="1" s="1"/>
  <c r="CW163" i="1"/>
  <c r="V163" i="1" s="1"/>
  <c r="FR163" i="1"/>
  <c r="GL163" i="1"/>
  <c r="GN163" i="1"/>
  <c r="GP163" i="1"/>
  <c r="GV163" i="1"/>
  <c r="GX163" i="1" s="1"/>
  <c r="I164" i="1"/>
  <c r="AC164" i="1"/>
  <c r="AE164" i="1"/>
  <c r="AF164" i="1"/>
  <c r="AG164" i="1"/>
  <c r="CU164" i="1" s="1"/>
  <c r="T164" i="1" s="1"/>
  <c r="AH164" i="1"/>
  <c r="AI164" i="1"/>
  <c r="CW164" i="1" s="1"/>
  <c r="V164" i="1" s="1"/>
  <c r="Z310" i="6" s="1"/>
  <c r="AJ164" i="1"/>
  <c r="CT164" i="1"/>
  <c r="S164" i="1" s="1"/>
  <c r="V310" i="6" s="1"/>
  <c r="CV164" i="1"/>
  <c r="U164" i="1" s="1"/>
  <c r="Y310" i="6" s="1"/>
  <c r="CX164" i="1"/>
  <c r="W164" i="1" s="1"/>
  <c r="FR164" i="1"/>
  <c r="GL164" i="1"/>
  <c r="GN164" i="1"/>
  <c r="GP164" i="1"/>
  <c r="GV164" i="1"/>
  <c r="GX164" i="1" s="1"/>
  <c r="I165" i="1"/>
  <c r="AC165" i="1"/>
  <c r="AD165" i="1"/>
  <c r="CR165" i="1" s="1"/>
  <c r="Q165" i="1" s="1"/>
  <c r="AE165" i="1"/>
  <c r="AF165" i="1"/>
  <c r="CT165" i="1" s="1"/>
  <c r="AG165" i="1"/>
  <c r="AH165" i="1"/>
  <c r="CV165" i="1" s="1"/>
  <c r="U165" i="1" s="1"/>
  <c r="AI165" i="1"/>
  <c r="CW165" i="1" s="1"/>
  <c r="V165" i="1" s="1"/>
  <c r="AJ165" i="1"/>
  <c r="CX165" i="1" s="1"/>
  <c r="CQ165" i="1"/>
  <c r="CS165" i="1"/>
  <c r="R165" i="1" s="1"/>
  <c r="GK165" i="1" s="1"/>
  <c r="CU165" i="1"/>
  <c r="T165" i="1" s="1"/>
  <c r="FR165" i="1"/>
  <c r="GL165" i="1"/>
  <c r="GN165" i="1"/>
  <c r="GP165" i="1"/>
  <c r="GV165" i="1"/>
  <c r="GX165" i="1" s="1"/>
  <c r="I166" i="1"/>
  <c r="AC166" i="1"/>
  <c r="AE166" i="1"/>
  <c r="AF166" i="1"/>
  <c r="AG166" i="1"/>
  <c r="CU166" i="1" s="1"/>
  <c r="T166" i="1" s="1"/>
  <c r="AH166" i="1"/>
  <c r="AI166" i="1"/>
  <c r="CW166" i="1" s="1"/>
  <c r="V166" i="1" s="1"/>
  <c r="Z312" i="6" s="1"/>
  <c r="AJ166" i="1"/>
  <c r="CT166" i="1"/>
  <c r="S166" i="1" s="1"/>
  <c r="V312" i="6" s="1"/>
  <c r="CV166" i="1"/>
  <c r="U166" i="1" s="1"/>
  <c r="Y312" i="6" s="1"/>
  <c r="CX166" i="1"/>
  <c r="W166" i="1" s="1"/>
  <c r="FR166" i="1"/>
  <c r="GL166" i="1"/>
  <c r="GN166" i="1"/>
  <c r="GP166" i="1"/>
  <c r="GV166" i="1"/>
  <c r="GX166" i="1" s="1"/>
  <c r="C167" i="1"/>
  <c r="D167" i="1"/>
  <c r="U167" i="1"/>
  <c r="AC167" i="1"/>
  <c r="AE167" i="1"/>
  <c r="AF167" i="1"/>
  <c r="CT167" i="1" s="1"/>
  <c r="S167" i="1" s="1"/>
  <c r="AG167" i="1"/>
  <c r="CU167" i="1" s="1"/>
  <c r="T167" i="1" s="1"/>
  <c r="AH167" i="1"/>
  <c r="AI167" i="1"/>
  <c r="CW167" i="1" s="1"/>
  <c r="V167" i="1" s="1"/>
  <c r="AJ167" i="1"/>
  <c r="CX167" i="1" s="1"/>
  <c r="W167" i="1" s="1"/>
  <c r="CV167" i="1"/>
  <c r="FR167" i="1"/>
  <c r="GL167" i="1"/>
  <c r="GN167" i="1"/>
  <c r="GP167" i="1"/>
  <c r="GV167" i="1"/>
  <c r="GX167" i="1" s="1"/>
  <c r="C168" i="1"/>
  <c r="D168" i="1"/>
  <c r="AC168" i="1"/>
  <c r="H247" i="5" s="1"/>
  <c r="AE168" i="1"/>
  <c r="H246" i="5" s="1"/>
  <c r="R246" i="5" s="1"/>
  <c r="AF168" i="1"/>
  <c r="AG168" i="1"/>
  <c r="CU168" i="1" s="1"/>
  <c r="T168" i="1" s="1"/>
  <c r="AH168" i="1"/>
  <c r="AI168" i="1"/>
  <c r="CW168" i="1" s="1"/>
  <c r="V168" i="1" s="1"/>
  <c r="Z314" i="6" s="1"/>
  <c r="AJ168" i="1"/>
  <c r="CT168" i="1"/>
  <c r="S168" i="1" s="1"/>
  <c r="CV168" i="1"/>
  <c r="U168" i="1" s="1"/>
  <c r="CX168" i="1"/>
  <c r="W168" i="1" s="1"/>
  <c r="FR168" i="1"/>
  <c r="GL168" i="1"/>
  <c r="GN168" i="1"/>
  <c r="GP168" i="1"/>
  <c r="GV168" i="1"/>
  <c r="GX168" i="1" s="1"/>
  <c r="I169" i="1"/>
  <c r="AC169" i="1"/>
  <c r="AE169" i="1"/>
  <c r="AD169" i="1" s="1"/>
  <c r="CR169" i="1" s="1"/>
  <c r="Q169" i="1" s="1"/>
  <c r="AF169" i="1"/>
  <c r="CT169" i="1" s="1"/>
  <c r="S169" i="1" s="1"/>
  <c r="AG169" i="1"/>
  <c r="AH169" i="1"/>
  <c r="CV169" i="1" s="1"/>
  <c r="U169" i="1" s="1"/>
  <c r="AI169" i="1"/>
  <c r="CW169" i="1" s="1"/>
  <c r="V169" i="1" s="1"/>
  <c r="AJ169" i="1"/>
  <c r="CX169" i="1" s="1"/>
  <c r="W169" i="1" s="1"/>
  <c r="CQ169" i="1"/>
  <c r="P169" i="1" s="1"/>
  <c r="CU169" i="1"/>
  <c r="T169" i="1" s="1"/>
  <c r="FR169" i="1"/>
  <c r="GL169" i="1"/>
  <c r="GN169" i="1"/>
  <c r="GP169" i="1"/>
  <c r="GV169" i="1"/>
  <c r="GX169" i="1" s="1"/>
  <c r="I170" i="1"/>
  <c r="U170" i="1" s="1"/>
  <c r="Y322" i="6" s="1"/>
  <c r="AC170" i="1"/>
  <c r="AE170" i="1"/>
  <c r="AF170" i="1"/>
  <c r="CT170" i="1" s="1"/>
  <c r="S170" i="1" s="1"/>
  <c r="V322" i="6" s="1"/>
  <c r="AG170" i="1"/>
  <c r="CU170" i="1" s="1"/>
  <c r="AH170" i="1"/>
  <c r="AI170" i="1"/>
  <c r="CW170" i="1" s="1"/>
  <c r="V170" i="1" s="1"/>
  <c r="Z322" i="6" s="1"/>
  <c r="AJ170" i="1"/>
  <c r="CV170" i="1"/>
  <c r="CX170" i="1"/>
  <c r="W170" i="1" s="1"/>
  <c r="FR170" i="1"/>
  <c r="GL170" i="1"/>
  <c r="GN170" i="1"/>
  <c r="GP170" i="1"/>
  <c r="GV170" i="1"/>
  <c r="I171" i="1"/>
  <c r="AC171" i="1"/>
  <c r="AD171" i="1"/>
  <c r="CR171" i="1" s="1"/>
  <c r="Q171" i="1" s="1"/>
  <c r="AE171" i="1"/>
  <c r="AF171" i="1"/>
  <c r="CT171" i="1" s="1"/>
  <c r="AG171" i="1"/>
  <c r="CU171" i="1" s="1"/>
  <c r="T171" i="1" s="1"/>
  <c r="AH171" i="1"/>
  <c r="CV171" i="1" s="1"/>
  <c r="U171" i="1" s="1"/>
  <c r="AI171" i="1"/>
  <c r="AJ171" i="1"/>
  <c r="CX171" i="1" s="1"/>
  <c r="CQ171" i="1"/>
  <c r="CS171" i="1"/>
  <c r="R171" i="1" s="1"/>
  <c r="GK171" i="1" s="1"/>
  <c r="CW171" i="1"/>
  <c r="V171" i="1" s="1"/>
  <c r="FR171" i="1"/>
  <c r="GL171" i="1"/>
  <c r="GN171" i="1"/>
  <c r="GP171" i="1"/>
  <c r="GV171" i="1"/>
  <c r="I172" i="1"/>
  <c r="AC172" i="1"/>
  <c r="AE172" i="1"/>
  <c r="AF172" i="1"/>
  <c r="CT172" i="1" s="1"/>
  <c r="S172" i="1" s="1"/>
  <c r="V324" i="6" s="1"/>
  <c r="AG172" i="1"/>
  <c r="CU172" i="1" s="1"/>
  <c r="AH172" i="1"/>
  <c r="AI172" i="1"/>
  <c r="AJ172" i="1"/>
  <c r="CV172" i="1"/>
  <c r="CW172" i="1"/>
  <c r="V172" i="1" s="1"/>
  <c r="Z324" i="6" s="1"/>
  <c r="CX172" i="1"/>
  <c r="W172" i="1" s="1"/>
  <c r="FR172" i="1"/>
  <c r="GL172" i="1"/>
  <c r="GN172" i="1"/>
  <c r="GP172" i="1"/>
  <c r="GV172" i="1"/>
  <c r="I173" i="1"/>
  <c r="AC173" i="1"/>
  <c r="AE173" i="1"/>
  <c r="AD173" i="1" s="1"/>
  <c r="AF173" i="1"/>
  <c r="CT173" i="1" s="1"/>
  <c r="AG173" i="1"/>
  <c r="CU173" i="1" s="1"/>
  <c r="T173" i="1" s="1"/>
  <c r="AH173" i="1"/>
  <c r="CV173" i="1" s="1"/>
  <c r="U173" i="1" s="1"/>
  <c r="AI173" i="1"/>
  <c r="CW173" i="1" s="1"/>
  <c r="AJ173" i="1"/>
  <c r="CX173" i="1" s="1"/>
  <c r="CQ173" i="1"/>
  <c r="P173" i="1" s="1"/>
  <c r="FR173" i="1"/>
  <c r="GL173" i="1"/>
  <c r="GN173" i="1"/>
  <c r="GP173" i="1"/>
  <c r="GV173" i="1"/>
  <c r="I174" i="1"/>
  <c r="AC174" i="1"/>
  <c r="AE174" i="1"/>
  <c r="CS174" i="1" s="1"/>
  <c r="AF174" i="1"/>
  <c r="CT174" i="1" s="1"/>
  <c r="S174" i="1" s="1"/>
  <c r="V326" i="6" s="1"/>
  <c r="AG174" i="1"/>
  <c r="CU174" i="1" s="1"/>
  <c r="T174" i="1" s="1"/>
  <c r="AH174" i="1"/>
  <c r="CV174" i="1" s="1"/>
  <c r="AI174" i="1"/>
  <c r="CW174" i="1" s="1"/>
  <c r="AJ174" i="1"/>
  <c r="CQ174" i="1"/>
  <c r="CX174" i="1"/>
  <c r="W174" i="1" s="1"/>
  <c r="FR174" i="1"/>
  <c r="GL174" i="1"/>
  <c r="GN174" i="1"/>
  <c r="GP174" i="1"/>
  <c r="GV174" i="1"/>
  <c r="I175" i="1"/>
  <c r="AC175" i="1"/>
  <c r="AD175" i="1"/>
  <c r="CR175" i="1" s="1"/>
  <c r="Q175" i="1" s="1"/>
  <c r="AE175" i="1"/>
  <c r="CS175" i="1" s="1"/>
  <c r="R175" i="1" s="1"/>
  <c r="GK175" i="1" s="1"/>
  <c r="AF175" i="1"/>
  <c r="AG175" i="1"/>
  <c r="CU175" i="1" s="1"/>
  <c r="T175" i="1" s="1"/>
  <c r="AH175" i="1"/>
  <c r="CV175" i="1" s="1"/>
  <c r="U175" i="1" s="1"/>
  <c r="AI175" i="1"/>
  <c r="AJ175" i="1"/>
  <c r="CT175" i="1"/>
  <c r="S175" i="1" s="1"/>
  <c r="CW175" i="1"/>
  <c r="V175" i="1" s="1"/>
  <c r="CX175" i="1"/>
  <c r="W175" i="1" s="1"/>
  <c r="FR175" i="1"/>
  <c r="GL175" i="1"/>
  <c r="GN175" i="1"/>
  <c r="GP175" i="1"/>
  <c r="GV175" i="1"/>
  <c r="GX175" i="1"/>
  <c r="I176" i="1"/>
  <c r="AC176" i="1"/>
  <c r="AE176" i="1"/>
  <c r="AD176" i="1" s="1"/>
  <c r="AF176" i="1"/>
  <c r="AG176" i="1"/>
  <c r="CU176" i="1" s="1"/>
  <c r="T176" i="1" s="1"/>
  <c r="AH176" i="1"/>
  <c r="AI176" i="1"/>
  <c r="AJ176" i="1"/>
  <c r="CX176" i="1" s="1"/>
  <c r="W176" i="1" s="1"/>
  <c r="CS176" i="1"/>
  <c r="R176" i="1" s="1"/>
  <c r="CV176" i="1"/>
  <c r="CW176" i="1"/>
  <c r="FR176" i="1"/>
  <c r="FQ184" i="1" s="1"/>
  <c r="GL176" i="1"/>
  <c r="GN176" i="1"/>
  <c r="GP176" i="1"/>
  <c r="GV176" i="1"/>
  <c r="GX176" i="1" s="1"/>
  <c r="I177" i="1"/>
  <c r="AC177" i="1"/>
  <c r="CQ177" i="1" s="1"/>
  <c r="P177" i="1" s="1"/>
  <c r="AE177" i="1"/>
  <c r="AD177" i="1" s="1"/>
  <c r="AF177" i="1"/>
  <c r="CT177" i="1" s="1"/>
  <c r="S177" i="1" s="1"/>
  <c r="AG177" i="1"/>
  <c r="AH177" i="1"/>
  <c r="AI177" i="1"/>
  <c r="CW177" i="1" s="1"/>
  <c r="V177" i="1" s="1"/>
  <c r="AJ177" i="1"/>
  <c r="CX177" i="1" s="1"/>
  <c r="W177" i="1" s="1"/>
  <c r="CU177" i="1"/>
  <c r="T177" i="1" s="1"/>
  <c r="CV177" i="1"/>
  <c r="U177" i="1" s="1"/>
  <c r="FR177" i="1"/>
  <c r="GL177" i="1"/>
  <c r="GN177" i="1"/>
  <c r="GP177" i="1"/>
  <c r="CD184" i="1" s="1"/>
  <c r="CD73" i="1" s="1"/>
  <c r="GV177" i="1"/>
  <c r="GX177" i="1" s="1"/>
  <c r="I178" i="1"/>
  <c r="AC178" i="1"/>
  <c r="AD178" i="1"/>
  <c r="CR178" i="1" s="1"/>
  <c r="Q178" i="1" s="1"/>
  <c r="W330" i="6" s="1"/>
  <c r="AE178" i="1"/>
  <c r="CS178" i="1" s="1"/>
  <c r="R178" i="1" s="1"/>
  <c r="AF178" i="1"/>
  <c r="AG178" i="1"/>
  <c r="AH178" i="1"/>
  <c r="CV178" i="1" s="1"/>
  <c r="U178" i="1" s="1"/>
  <c r="Y330" i="6" s="1"/>
  <c r="AI178" i="1"/>
  <c r="CW178" i="1" s="1"/>
  <c r="V178" i="1" s="1"/>
  <c r="Z330" i="6" s="1"/>
  <c r="AJ178" i="1"/>
  <c r="CQ178" i="1"/>
  <c r="P178" i="1" s="1"/>
  <c r="CT178" i="1"/>
  <c r="S178" i="1" s="1"/>
  <c r="V330" i="6" s="1"/>
  <c r="CU178" i="1"/>
  <c r="T178" i="1" s="1"/>
  <c r="CX178" i="1"/>
  <c r="W178" i="1" s="1"/>
  <c r="FR178" i="1"/>
  <c r="GL178" i="1"/>
  <c r="GN178" i="1"/>
  <c r="GP178" i="1"/>
  <c r="GV178" i="1"/>
  <c r="GX178" i="1" s="1"/>
  <c r="I179" i="1"/>
  <c r="AC179" i="1"/>
  <c r="AE179" i="1"/>
  <c r="AD179" i="1" s="1"/>
  <c r="CR179" i="1" s="1"/>
  <c r="Q179" i="1" s="1"/>
  <c r="AF179" i="1"/>
  <c r="CT179" i="1" s="1"/>
  <c r="S179" i="1" s="1"/>
  <c r="AG179" i="1"/>
  <c r="CU179" i="1" s="1"/>
  <c r="AH179" i="1"/>
  <c r="CV179" i="1" s="1"/>
  <c r="AI179" i="1"/>
  <c r="AJ179" i="1"/>
  <c r="CS179" i="1"/>
  <c r="CW179" i="1"/>
  <c r="CX179" i="1"/>
  <c r="W179" i="1" s="1"/>
  <c r="FR179" i="1"/>
  <c r="GL179" i="1"/>
  <c r="GN179" i="1"/>
  <c r="GP179" i="1"/>
  <c r="GV179" i="1"/>
  <c r="GX179" i="1" s="1"/>
  <c r="I180" i="1"/>
  <c r="AC180" i="1"/>
  <c r="AE180" i="1"/>
  <c r="AD180" i="1" s="1"/>
  <c r="AF180" i="1"/>
  <c r="AG180" i="1"/>
  <c r="CU180" i="1" s="1"/>
  <c r="T180" i="1" s="1"/>
  <c r="AH180" i="1"/>
  <c r="AI180" i="1"/>
  <c r="AJ180" i="1"/>
  <c r="CX180" i="1" s="1"/>
  <c r="CV180" i="1"/>
  <c r="U180" i="1" s="1"/>
  <c r="Y332" i="6" s="1"/>
  <c r="CW180" i="1"/>
  <c r="V180" i="1" s="1"/>
  <c r="Z332" i="6" s="1"/>
  <c r="FR180" i="1"/>
  <c r="GL180" i="1"/>
  <c r="GN180" i="1"/>
  <c r="GP180" i="1"/>
  <c r="GV180" i="1"/>
  <c r="GX180" i="1"/>
  <c r="I181" i="1"/>
  <c r="AC181" i="1"/>
  <c r="AE181" i="1"/>
  <c r="AD181" i="1" s="1"/>
  <c r="AF181" i="1"/>
  <c r="CT181" i="1" s="1"/>
  <c r="AG181" i="1"/>
  <c r="CU181" i="1" s="1"/>
  <c r="T181" i="1" s="1"/>
  <c r="AH181" i="1"/>
  <c r="CV181" i="1" s="1"/>
  <c r="U181" i="1" s="1"/>
  <c r="AI181" i="1"/>
  <c r="CW181" i="1" s="1"/>
  <c r="AJ181" i="1"/>
  <c r="CX181" i="1" s="1"/>
  <c r="CQ181" i="1"/>
  <c r="P181" i="1" s="1"/>
  <c r="FR181" i="1"/>
  <c r="GL181" i="1"/>
  <c r="BZ184" i="1" s="1"/>
  <c r="BZ73" i="1" s="1"/>
  <c r="GN181" i="1"/>
  <c r="GP181" i="1"/>
  <c r="GV181" i="1"/>
  <c r="I182" i="1"/>
  <c r="AC182" i="1"/>
  <c r="AE182" i="1"/>
  <c r="CS182" i="1" s="1"/>
  <c r="AF182" i="1"/>
  <c r="CT182" i="1" s="1"/>
  <c r="S182" i="1" s="1"/>
  <c r="V334" i="6" s="1"/>
  <c r="AG182" i="1"/>
  <c r="CU182" i="1" s="1"/>
  <c r="T182" i="1" s="1"/>
  <c r="AH182" i="1"/>
  <c r="CV182" i="1" s="1"/>
  <c r="AI182" i="1"/>
  <c r="CW182" i="1" s="1"/>
  <c r="AJ182" i="1"/>
  <c r="CQ182" i="1"/>
  <c r="CX182" i="1"/>
  <c r="W182" i="1" s="1"/>
  <c r="FR182" i="1"/>
  <c r="GL182" i="1"/>
  <c r="GN182" i="1"/>
  <c r="GP182" i="1"/>
  <c r="FV184" i="1" s="1"/>
  <c r="GV182" i="1"/>
  <c r="B184" i="1"/>
  <c r="B73" i="1" s="1"/>
  <c r="C184" i="1"/>
  <c r="C73" i="1" s="1"/>
  <c r="D184" i="1"/>
  <c r="D73" i="1" s="1"/>
  <c r="F184" i="1"/>
  <c r="F73" i="1" s="1"/>
  <c r="G184" i="1"/>
  <c r="BX184" i="1"/>
  <c r="BX73" i="1" s="1"/>
  <c r="CB184" i="1"/>
  <c r="CB73" i="1" s="1"/>
  <c r="CK184" i="1"/>
  <c r="CK73" i="1" s="1"/>
  <c r="CL184" i="1"/>
  <c r="CL73" i="1" s="1"/>
  <c r="FP184" i="1"/>
  <c r="FP73" i="1" s="1"/>
  <c r="FR184" i="1"/>
  <c r="FR73" i="1" s="1"/>
  <c r="FT184" i="1"/>
  <c r="FT73" i="1" s="1"/>
  <c r="GC184" i="1"/>
  <c r="GD184" i="1"/>
  <c r="D216" i="1"/>
  <c r="E218" i="1"/>
  <c r="Z218" i="1"/>
  <c r="AA218" i="1"/>
  <c r="AM218" i="1"/>
  <c r="AN218" i="1"/>
  <c r="BD218" i="1"/>
  <c r="BE218" i="1"/>
  <c r="BF218" i="1"/>
  <c r="BG218" i="1"/>
  <c r="BH218" i="1"/>
  <c r="BI218" i="1"/>
  <c r="BJ218" i="1"/>
  <c r="BK218" i="1"/>
  <c r="BL218" i="1"/>
  <c r="BM218" i="1"/>
  <c r="BN218" i="1"/>
  <c r="BO218" i="1"/>
  <c r="BP218" i="1"/>
  <c r="BQ218" i="1"/>
  <c r="BR218" i="1"/>
  <c r="BS218" i="1"/>
  <c r="BT218" i="1"/>
  <c r="BU218" i="1"/>
  <c r="BV218" i="1"/>
  <c r="BW218" i="1"/>
  <c r="CM218" i="1"/>
  <c r="CN218" i="1"/>
  <c r="CO218" i="1"/>
  <c r="CP218" i="1"/>
  <c r="CQ218" i="1"/>
  <c r="CR218" i="1"/>
  <c r="CS218" i="1"/>
  <c r="CT218" i="1"/>
  <c r="CU218" i="1"/>
  <c r="CV218" i="1"/>
  <c r="CW218" i="1"/>
  <c r="CX218" i="1"/>
  <c r="CY218" i="1"/>
  <c r="CZ218" i="1"/>
  <c r="DA218" i="1"/>
  <c r="DB218" i="1"/>
  <c r="DC218" i="1"/>
  <c r="DD218" i="1"/>
  <c r="DE218" i="1"/>
  <c r="DF218" i="1"/>
  <c r="DR218" i="1"/>
  <c r="DS218" i="1"/>
  <c r="EE218" i="1"/>
  <c r="EF218" i="1"/>
  <c r="EV218" i="1"/>
  <c r="EW218" i="1"/>
  <c r="EX218" i="1"/>
  <c r="EY218" i="1"/>
  <c r="EZ218" i="1"/>
  <c r="FA218" i="1"/>
  <c r="FB218" i="1"/>
  <c r="FC218" i="1"/>
  <c r="FD218" i="1"/>
  <c r="FE218" i="1"/>
  <c r="FF218" i="1"/>
  <c r="FG218" i="1"/>
  <c r="FH218" i="1"/>
  <c r="FI218" i="1"/>
  <c r="FJ218" i="1"/>
  <c r="FK218" i="1"/>
  <c r="FL218" i="1"/>
  <c r="FM218" i="1"/>
  <c r="FN218" i="1"/>
  <c r="FO218" i="1"/>
  <c r="GE218" i="1"/>
  <c r="GF218" i="1"/>
  <c r="GG218" i="1"/>
  <c r="GH218" i="1"/>
  <c r="GI218" i="1"/>
  <c r="GJ218" i="1"/>
  <c r="GK218" i="1"/>
  <c r="GL218" i="1"/>
  <c r="GM218" i="1"/>
  <c r="GN218" i="1"/>
  <c r="GO218" i="1"/>
  <c r="GP218" i="1"/>
  <c r="GQ218" i="1"/>
  <c r="GR218" i="1"/>
  <c r="GS218" i="1"/>
  <c r="GT218" i="1"/>
  <c r="GU218" i="1"/>
  <c r="GV218" i="1"/>
  <c r="GW218" i="1"/>
  <c r="GX218" i="1"/>
  <c r="C220" i="1"/>
  <c r="D220" i="1"/>
  <c r="I220" i="1"/>
  <c r="AC220" i="1"/>
  <c r="AE220" i="1"/>
  <c r="AF220" i="1"/>
  <c r="CT220" i="1" s="1"/>
  <c r="S220" i="1" s="1"/>
  <c r="AG220" i="1"/>
  <c r="AH220" i="1"/>
  <c r="CV220" i="1" s="1"/>
  <c r="U220" i="1" s="1"/>
  <c r="AI220" i="1"/>
  <c r="AJ220" i="1"/>
  <c r="CX220" i="1" s="1"/>
  <c r="W220" i="1" s="1"/>
  <c r="CQ220" i="1"/>
  <c r="P220" i="1" s="1"/>
  <c r="CU220" i="1"/>
  <c r="T220" i="1" s="1"/>
  <c r="CW220" i="1"/>
  <c r="V220" i="1" s="1"/>
  <c r="FR220" i="1"/>
  <c r="GL220" i="1"/>
  <c r="GN220" i="1"/>
  <c r="GP220" i="1"/>
  <c r="GV220" i="1"/>
  <c r="GX220" i="1"/>
  <c r="C221" i="1"/>
  <c r="D221" i="1"/>
  <c r="I221" i="1"/>
  <c r="AC221" i="1"/>
  <c r="H268" i="5" s="1"/>
  <c r="AE221" i="1"/>
  <c r="H267" i="5" s="1"/>
  <c r="R267" i="5" s="1"/>
  <c r="AF221" i="1"/>
  <c r="AG221" i="1"/>
  <c r="CU221" i="1" s="1"/>
  <c r="T221" i="1" s="1"/>
  <c r="AH221" i="1"/>
  <c r="AI221" i="1"/>
  <c r="CW221" i="1" s="1"/>
  <c r="V221" i="1" s="1"/>
  <c r="Z345" i="6" s="1"/>
  <c r="AJ221" i="1"/>
  <c r="CT221" i="1"/>
  <c r="S221" i="1" s="1"/>
  <c r="CV221" i="1"/>
  <c r="U221" i="1" s="1"/>
  <c r="CX221" i="1"/>
  <c r="W221" i="1" s="1"/>
  <c r="FR221" i="1"/>
  <c r="GL221" i="1"/>
  <c r="GN221" i="1"/>
  <c r="GP221" i="1"/>
  <c r="GV221" i="1"/>
  <c r="GX221" i="1" s="1"/>
  <c r="I222" i="1"/>
  <c r="AC222" i="1"/>
  <c r="AD222" i="1"/>
  <c r="CR222" i="1" s="1"/>
  <c r="Q222" i="1" s="1"/>
  <c r="AE222" i="1"/>
  <c r="AF222" i="1"/>
  <c r="CT222" i="1" s="1"/>
  <c r="AG222" i="1"/>
  <c r="AH222" i="1"/>
  <c r="CV222" i="1" s="1"/>
  <c r="U222" i="1" s="1"/>
  <c r="AI222" i="1"/>
  <c r="CW222" i="1" s="1"/>
  <c r="V222" i="1" s="1"/>
  <c r="AJ222" i="1"/>
  <c r="CX222" i="1" s="1"/>
  <c r="CQ222" i="1"/>
  <c r="CS222" i="1"/>
  <c r="R222" i="1" s="1"/>
  <c r="GK222" i="1" s="1"/>
  <c r="CU222" i="1"/>
  <c r="T222" i="1" s="1"/>
  <c r="FR222" i="1"/>
  <c r="GL222" i="1"/>
  <c r="GN222" i="1"/>
  <c r="GP222" i="1"/>
  <c r="GV222" i="1"/>
  <c r="GX222" i="1" s="1"/>
  <c r="I223" i="1"/>
  <c r="AC223" i="1"/>
  <c r="AE223" i="1"/>
  <c r="AF223" i="1"/>
  <c r="AG223" i="1"/>
  <c r="CU223" i="1" s="1"/>
  <c r="T223" i="1" s="1"/>
  <c r="AH223" i="1"/>
  <c r="AI223" i="1"/>
  <c r="CW223" i="1" s="1"/>
  <c r="V223" i="1" s="1"/>
  <c r="Z354" i="6" s="1"/>
  <c r="AJ223" i="1"/>
  <c r="CT223" i="1"/>
  <c r="S223" i="1" s="1"/>
  <c r="V354" i="6" s="1"/>
  <c r="CV223" i="1"/>
  <c r="U223" i="1" s="1"/>
  <c r="Y354" i="6" s="1"/>
  <c r="CX223" i="1"/>
  <c r="W223" i="1" s="1"/>
  <c r="FR223" i="1"/>
  <c r="GL223" i="1"/>
  <c r="GN223" i="1"/>
  <c r="GP223" i="1"/>
  <c r="GV223" i="1"/>
  <c r="GX223" i="1" s="1"/>
  <c r="C224" i="1"/>
  <c r="D224" i="1"/>
  <c r="I224" i="1"/>
  <c r="I226" i="1" s="1"/>
  <c r="AC224" i="1"/>
  <c r="AD224" i="1"/>
  <c r="CR224" i="1" s="1"/>
  <c r="AE224" i="1"/>
  <c r="AF224" i="1"/>
  <c r="CT224" i="1" s="1"/>
  <c r="AG224" i="1"/>
  <c r="CU224" i="1" s="1"/>
  <c r="AH224" i="1"/>
  <c r="CV224" i="1" s="1"/>
  <c r="AI224" i="1"/>
  <c r="AJ224" i="1"/>
  <c r="CX224" i="1" s="1"/>
  <c r="CQ224" i="1"/>
  <c r="CS224" i="1"/>
  <c r="R224" i="1" s="1"/>
  <c r="GK224" i="1" s="1"/>
  <c r="CW224" i="1"/>
  <c r="FR224" i="1"/>
  <c r="GL224" i="1"/>
  <c r="GN224" i="1"/>
  <c r="GP224" i="1"/>
  <c r="GV224" i="1"/>
  <c r="C225" i="1"/>
  <c r="D225" i="1"/>
  <c r="I225" i="1"/>
  <c r="AC225" i="1"/>
  <c r="AE225" i="1"/>
  <c r="H278" i="5" s="1"/>
  <c r="R278" i="5" s="1"/>
  <c r="AF225" i="1"/>
  <c r="AG225" i="1"/>
  <c r="CU225" i="1" s="1"/>
  <c r="AH225" i="1"/>
  <c r="AI225" i="1"/>
  <c r="CW225" i="1" s="1"/>
  <c r="V225" i="1" s="1"/>
  <c r="Z356" i="6" s="1"/>
  <c r="AJ225" i="1"/>
  <c r="CX225" i="1" s="1"/>
  <c r="W225" i="1" s="1"/>
  <c r="CV225" i="1"/>
  <c r="FR225" i="1"/>
  <c r="GL225" i="1"/>
  <c r="GN225" i="1"/>
  <c r="GP225" i="1"/>
  <c r="GV225" i="1"/>
  <c r="GX225" i="1" s="1"/>
  <c r="AC226" i="1"/>
  <c r="CQ226" i="1" s="1"/>
  <c r="P226" i="1" s="1"/>
  <c r="AE226" i="1"/>
  <c r="AD226" i="1" s="1"/>
  <c r="CR226" i="1" s="1"/>
  <c r="AF226" i="1"/>
  <c r="CT226" i="1" s="1"/>
  <c r="S226" i="1" s="1"/>
  <c r="CZ226" i="1" s="1"/>
  <c r="Y226" i="1" s="1"/>
  <c r="AG226" i="1"/>
  <c r="CU226" i="1" s="1"/>
  <c r="T226" i="1" s="1"/>
  <c r="AH226" i="1"/>
  <c r="CV226" i="1" s="1"/>
  <c r="AI226" i="1"/>
  <c r="AJ226" i="1"/>
  <c r="CX226" i="1" s="1"/>
  <c r="W226" i="1" s="1"/>
  <c r="CS226" i="1"/>
  <c r="R226" i="1" s="1"/>
  <c r="GK226" i="1" s="1"/>
  <c r="CW226" i="1"/>
  <c r="FR226" i="1"/>
  <c r="GL226" i="1"/>
  <c r="GN226" i="1"/>
  <c r="GP226" i="1"/>
  <c r="GV226" i="1"/>
  <c r="GX226" i="1" s="1"/>
  <c r="AC227" i="1"/>
  <c r="AE227" i="1"/>
  <c r="AF227" i="1"/>
  <c r="AG227" i="1"/>
  <c r="CU227" i="1" s="1"/>
  <c r="AH227" i="1"/>
  <c r="AI227" i="1"/>
  <c r="CW227" i="1" s="1"/>
  <c r="AJ227" i="1"/>
  <c r="CX227" i="1" s="1"/>
  <c r="CT227" i="1"/>
  <c r="CV227" i="1"/>
  <c r="FR227" i="1"/>
  <c r="GL227" i="1"/>
  <c r="GN227" i="1"/>
  <c r="GP227" i="1"/>
  <c r="GV227" i="1"/>
  <c r="C228" i="1"/>
  <c r="D228" i="1"/>
  <c r="I228" i="1"/>
  <c r="T228" i="1" s="1"/>
  <c r="AC228" i="1"/>
  <c r="AE228" i="1"/>
  <c r="AF228" i="1"/>
  <c r="CT228" i="1" s="1"/>
  <c r="S228" i="1" s="1"/>
  <c r="AG228" i="1"/>
  <c r="AH228" i="1"/>
  <c r="CV228" i="1" s="1"/>
  <c r="AI228" i="1"/>
  <c r="CW228" i="1" s="1"/>
  <c r="AJ228" i="1"/>
  <c r="CX228" i="1" s="1"/>
  <c r="W228" i="1" s="1"/>
  <c r="CQ228" i="1"/>
  <c r="CU228" i="1"/>
  <c r="FR228" i="1"/>
  <c r="GL228" i="1"/>
  <c r="GN228" i="1"/>
  <c r="GP228" i="1"/>
  <c r="GV228" i="1"/>
  <c r="GX228" i="1" s="1"/>
  <c r="C229" i="1"/>
  <c r="D229" i="1"/>
  <c r="I229" i="1"/>
  <c r="I231" i="1" s="1"/>
  <c r="AC229" i="1"/>
  <c r="AE229" i="1"/>
  <c r="CS229" i="1" s="1"/>
  <c r="AF229" i="1"/>
  <c r="CT229" i="1" s="1"/>
  <c r="S229" i="1" s="1"/>
  <c r="AG229" i="1"/>
  <c r="CU229" i="1" s="1"/>
  <c r="T229" i="1" s="1"/>
  <c r="AH229" i="1"/>
  <c r="CV229" i="1" s="1"/>
  <c r="U229" i="1" s="1"/>
  <c r="AI229" i="1"/>
  <c r="CW229" i="1" s="1"/>
  <c r="AJ229" i="1"/>
  <c r="CQ229" i="1"/>
  <c r="CX229" i="1"/>
  <c r="W229" i="1" s="1"/>
  <c r="FR229" i="1"/>
  <c r="GL229" i="1"/>
  <c r="GN229" i="1"/>
  <c r="GP229" i="1"/>
  <c r="GV229" i="1"/>
  <c r="AC230" i="1"/>
  <c r="AE230" i="1"/>
  <c r="CS230" i="1" s="1"/>
  <c r="AF230" i="1"/>
  <c r="CT230" i="1" s="1"/>
  <c r="AG230" i="1"/>
  <c r="AH230" i="1"/>
  <c r="CV230" i="1" s="1"/>
  <c r="AI230" i="1"/>
  <c r="CW230" i="1" s="1"/>
  <c r="AJ230" i="1"/>
  <c r="CX230" i="1" s="1"/>
  <c r="CU230" i="1"/>
  <c r="FR230" i="1"/>
  <c r="GL230" i="1"/>
  <c r="GN230" i="1"/>
  <c r="GP230" i="1"/>
  <c r="GV230" i="1"/>
  <c r="AC231" i="1"/>
  <c r="AE231" i="1"/>
  <c r="AD231" i="1" s="1"/>
  <c r="CR231" i="1" s="1"/>
  <c r="AF231" i="1"/>
  <c r="AG231" i="1"/>
  <c r="CU231" i="1" s="1"/>
  <c r="AH231" i="1"/>
  <c r="CV231" i="1" s="1"/>
  <c r="U231" i="1" s="1"/>
  <c r="Y376" i="6" s="1"/>
  <c r="AI231" i="1"/>
  <c r="CW231" i="1" s="1"/>
  <c r="AJ231" i="1"/>
  <c r="CT231" i="1"/>
  <c r="CX231" i="1"/>
  <c r="FR231" i="1"/>
  <c r="GL231" i="1"/>
  <c r="GN231" i="1"/>
  <c r="GP231" i="1"/>
  <c r="GV231" i="1"/>
  <c r="AC232" i="1"/>
  <c r="CQ232" i="1" s="1"/>
  <c r="AE232" i="1"/>
  <c r="AD232" i="1" s="1"/>
  <c r="AF232" i="1"/>
  <c r="CT232" i="1" s="1"/>
  <c r="AG232" i="1"/>
  <c r="AH232" i="1"/>
  <c r="CV232" i="1" s="1"/>
  <c r="AI232" i="1"/>
  <c r="CW232" i="1" s="1"/>
  <c r="AJ232" i="1"/>
  <c r="CX232" i="1" s="1"/>
  <c r="CS232" i="1"/>
  <c r="CU232" i="1"/>
  <c r="FR232" i="1"/>
  <c r="GL232" i="1"/>
  <c r="GN232" i="1"/>
  <c r="GP232" i="1"/>
  <c r="GV232" i="1"/>
  <c r="I233" i="1"/>
  <c r="AC233" i="1"/>
  <c r="AE233" i="1"/>
  <c r="CS233" i="1" s="1"/>
  <c r="AF233" i="1"/>
  <c r="CT233" i="1" s="1"/>
  <c r="S233" i="1" s="1"/>
  <c r="V378" i="6" s="1"/>
  <c r="AG233" i="1"/>
  <c r="CU233" i="1" s="1"/>
  <c r="T233" i="1" s="1"/>
  <c r="AH233" i="1"/>
  <c r="AI233" i="1"/>
  <c r="CW233" i="1" s="1"/>
  <c r="AJ233" i="1"/>
  <c r="CX233" i="1" s="1"/>
  <c r="W233" i="1" s="1"/>
  <c r="CV233" i="1"/>
  <c r="U233" i="1" s="1"/>
  <c r="Y378" i="6" s="1"/>
  <c r="FR233" i="1"/>
  <c r="GL233" i="1"/>
  <c r="GN233" i="1"/>
  <c r="GP233" i="1"/>
  <c r="GV233" i="1"/>
  <c r="I234" i="1"/>
  <c r="AC234" i="1"/>
  <c r="CQ234" i="1" s="1"/>
  <c r="AE234" i="1"/>
  <c r="CS234" i="1" s="1"/>
  <c r="R234" i="1" s="1"/>
  <c r="GK234" i="1" s="1"/>
  <c r="AF234" i="1"/>
  <c r="AG234" i="1"/>
  <c r="AH234" i="1"/>
  <c r="CV234" i="1" s="1"/>
  <c r="AI234" i="1"/>
  <c r="CW234" i="1" s="1"/>
  <c r="V234" i="1" s="1"/>
  <c r="AJ234" i="1"/>
  <c r="CX234" i="1" s="1"/>
  <c r="CT234" i="1"/>
  <c r="CU234" i="1"/>
  <c r="T234" i="1" s="1"/>
  <c r="FR234" i="1"/>
  <c r="GL234" i="1"/>
  <c r="GN234" i="1"/>
  <c r="GP234" i="1"/>
  <c r="GV234" i="1"/>
  <c r="GX234" i="1" s="1"/>
  <c r="I235" i="1"/>
  <c r="AC235" i="1"/>
  <c r="AE235" i="1"/>
  <c r="AD235" i="1" s="1"/>
  <c r="CR235" i="1" s="1"/>
  <c r="AF235" i="1"/>
  <c r="AG235" i="1"/>
  <c r="CU235" i="1" s="1"/>
  <c r="AH235" i="1"/>
  <c r="AI235" i="1"/>
  <c r="CW235" i="1" s="1"/>
  <c r="AJ235" i="1"/>
  <c r="CS235" i="1"/>
  <c r="R235" i="1" s="1"/>
  <c r="CT235" i="1"/>
  <c r="CV235" i="1"/>
  <c r="CX235" i="1"/>
  <c r="FR235" i="1"/>
  <c r="GL235" i="1"/>
  <c r="GN235" i="1"/>
  <c r="GP235" i="1"/>
  <c r="GV235" i="1"/>
  <c r="GX235" i="1" s="1"/>
  <c r="C236" i="1"/>
  <c r="D236" i="1"/>
  <c r="I236" i="1"/>
  <c r="AC236" i="1"/>
  <c r="AD236" i="1"/>
  <c r="CR236" i="1" s="1"/>
  <c r="Q236" i="1" s="1"/>
  <c r="AE236" i="1"/>
  <c r="AF236" i="1"/>
  <c r="CT236" i="1" s="1"/>
  <c r="S236" i="1" s="1"/>
  <c r="CY236" i="1" s="1"/>
  <c r="X236" i="1" s="1"/>
  <c r="AG236" i="1"/>
  <c r="AH236" i="1"/>
  <c r="CV236" i="1" s="1"/>
  <c r="U236" i="1" s="1"/>
  <c r="AI236" i="1"/>
  <c r="AJ236" i="1"/>
  <c r="CX236" i="1" s="1"/>
  <c r="W236" i="1" s="1"/>
  <c r="CQ236" i="1"/>
  <c r="P236" i="1" s="1"/>
  <c r="CS236" i="1"/>
  <c r="R236" i="1" s="1"/>
  <c r="GK236" i="1" s="1"/>
  <c r="CU236" i="1"/>
  <c r="T236" i="1" s="1"/>
  <c r="CW236" i="1"/>
  <c r="V236" i="1" s="1"/>
  <c r="FR236" i="1"/>
  <c r="GL236" i="1"/>
  <c r="GN236" i="1"/>
  <c r="GP236" i="1"/>
  <c r="GV236" i="1"/>
  <c r="C237" i="1"/>
  <c r="D237" i="1"/>
  <c r="I237" i="1"/>
  <c r="AC237" i="1"/>
  <c r="H301" i="5" s="1"/>
  <c r="AE237" i="1"/>
  <c r="AF237" i="1"/>
  <c r="AG237" i="1"/>
  <c r="CU237" i="1" s="1"/>
  <c r="T237" i="1" s="1"/>
  <c r="AH237" i="1"/>
  <c r="AI237" i="1"/>
  <c r="CW237" i="1" s="1"/>
  <c r="V237" i="1" s="1"/>
  <c r="Z382" i="6" s="1"/>
  <c r="AJ237" i="1"/>
  <c r="CQ237" i="1"/>
  <c r="P237" i="1" s="1"/>
  <c r="CT237" i="1"/>
  <c r="S237" i="1" s="1"/>
  <c r="CV237" i="1"/>
  <c r="U237" i="1" s="1"/>
  <c r="CX237" i="1"/>
  <c r="FR237" i="1"/>
  <c r="GL237" i="1"/>
  <c r="GN237" i="1"/>
  <c r="GP237" i="1"/>
  <c r="GV237" i="1"/>
  <c r="I238" i="1"/>
  <c r="AC238" i="1"/>
  <c r="AE238" i="1"/>
  <c r="AD238" i="1" s="1"/>
  <c r="CR238" i="1" s="1"/>
  <c r="AF238" i="1"/>
  <c r="AG238" i="1"/>
  <c r="CU238" i="1" s="1"/>
  <c r="T238" i="1" s="1"/>
  <c r="AH238" i="1"/>
  <c r="CV238" i="1" s="1"/>
  <c r="AI238" i="1"/>
  <c r="CW238" i="1" s="1"/>
  <c r="V238" i="1" s="1"/>
  <c r="AJ238" i="1"/>
  <c r="CX238" i="1" s="1"/>
  <c r="CQ238" i="1"/>
  <c r="CT238" i="1"/>
  <c r="S238" i="1" s="1"/>
  <c r="FR238" i="1"/>
  <c r="GL238" i="1"/>
  <c r="GN238" i="1"/>
  <c r="GP238" i="1"/>
  <c r="GV238" i="1"/>
  <c r="GX238" i="1"/>
  <c r="AC239" i="1"/>
  <c r="AE239" i="1"/>
  <c r="AD239" i="1" s="1"/>
  <c r="CR239" i="1" s="1"/>
  <c r="AF239" i="1"/>
  <c r="CT239" i="1" s="1"/>
  <c r="AG239" i="1"/>
  <c r="CU239" i="1" s="1"/>
  <c r="AH239" i="1"/>
  <c r="CV239" i="1" s="1"/>
  <c r="AI239" i="1"/>
  <c r="CW239" i="1" s="1"/>
  <c r="AJ239" i="1"/>
  <c r="CS239" i="1"/>
  <c r="CX239" i="1"/>
  <c r="FR239" i="1"/>
  <c r="GL239" i="1"/>
  <c r="GN239" i="1"/>
  <c r="GP239" i="1"/>
  <c r="GV239" i="1"/>
  <c r="I240" i="1"/>
  <c r="AC240" i="1"/>
  <c r="CQ240" i="1" s="1"/>
  <c r="P240" i="1" s="1"/>
  <c r="AE240" i="1"/>
  <c r="AD240" i="1" s="1"/>
  <c r="AF240" i="1"/>
  <c r="CT240" i="1" s="1"/>
  <c r="S240" i="1" s="1"/>
  <c r="AG240" i="1"/>
  <c r="AH240" i="1"/>
  <c r="CV240" i="1" s="1"/>
  <c r="U240" i="1" s="1"/>
  <c r="AI240" i="1"/>
  <c r="CW240" i="1" s="1"/>
  <c r="V240" i="1" s="1"/>
  <c r="AJ240" i="1"/>
  <c r="CX240" i="1" s="1"/>
  <c r="W240" i="1" s="1"/>
  <c r="CS240" i="1"/>
  <c r="R240" i="1" s="1"/>
  <c r="GK240" i="1" s="1"/>
  <c r="CU240" i="1"/>
  <c r="T240" i="1" s="1"/>
  <c r="FR240" i="1"/>
  <c r="GL240" i="1"/>
  <c r="GN240" i="1"/>
  <c r="GP240" i="1"/>
  <c r="GV240" i="1"/>
  <c r="GX240" i="1" s="1"/>
  <c r="I241" i="1"/>
  <c r="AC241" i="1"/>
  <c r="AE241" i="1"/>
  <c r="AD241" i="1" s="1"/>
  <c r="CR241" i="1" s="1"/>
  <c r="Q241" i="1" s="1"/>
  <c r="W393" i="6" s="1"/>
  <c r="AF241" i="1"/>
  <c r="CT241" i="1" s="1"/>
  <c r="S241" i="1" s="1"/>
  <c r="V393" i="6" s="1"/>
  <c r="AG241" i="1"/>
  <c r="AH241" i="1"/>
  <c r="AI241" i="1"/>
  <c r="CW241" i="1" s="1"/>
  <c r="V241" i="1" s="1"/>
  <c r="Z393" i="6" s="1"/>
  <c r="AJ241" i="1"/>
  <c r="CQ241" i="1"/>
  <c r="P241" i="1" s="1"/>
  <c r="U393" i="6" s="1"/>
  <c r="CU241" i="1"/>
  <c r="T241" i="1" s="1"/>
  <c r="CV241" i="1"/>
  <c r="CX241" i="1"/>
  <c r="W241" i="1" s="1"/>
  <c r="FR241" i="1"/>
  <c r="GL241" i="1"/>
  <c r="GN241" i="1"/>
  <c r="GP241" i="1"/>
  <c r="GV241" i="1"/>
  <c r="I242" i="1"/>
  <c r="AC242" i="1"/>
  <c r="AD242" i="1"/>
  <c r="CR242" i="1" s="1"/>
  <c r="AE242" i="1"/>
  <c r="AF242" i="1"/>
  <c r="CT242" i="1" s="1"/>
  <c r="S242" i="1" s="1"/>
  <c r="AG242" i="1"/>
  <c r="AH242" i="1"/>
  <c r="CV242" i="1" s="1"/>
  <c r="AI242" i="1"/>
  <c r="AJ242" i="1"/>
  <c r="CX242" i="1" s="1"/>
  <c r="W242" i="1" s="1"/>
  <c r="CQ242" i="1"/>
  <c r="CS242" i="1"/>
  <c r="CU242" i="1"/>
  <c r="T242" i="1" s="1"/>
  <c r="CW242" i="1"/>
  <c r="FR242" i="1"/>
  <c r="GL242" i="1"/>
  <c r="BZ247" i="1" s="1"/>
  <c r="GN242" i="1"/>
  <c r="GP242" i="1"/>
  <c r="GV242" i="1"/>
  <c r="GX242" i="1"/>
  <c r="I243" i="1"/>
  <c r="AC243" i="1"/>
  <c r="AE243" i="1"/>
  <c r="AD243" i="1" s="1"/>
  <c r="CR243" i="1" s="1"/>
  <c r="AF243" i="1"/>
  <c r="CT243" i="1" s="1"/>
  <c r="S243" i="1" s="1"/>
  <c r="V395" i="6" s="1"/>
  <c r="AG243" i="1"/>
  <c r="CU243" i="1" s="1"/>
  <c r="T243" i="1" s="1"/>
  <c r="AH243" i="1"/>
  <c r="CV243" i="1" s="1"/>
  <c r="U243" i="1" s="1"/>
  <c r="Y395" i="6" s="1"/>
  <c r="AI243" i="1"/>
  <c r="AJ243" i="1"/>
  <c r="CX243" i="1" s="1"/>
  <c r="W243" i="1" s="1"/>
  <c r="CS243" i="1"/>
  <c r="R243" i="1" s="1"/>
  <c r="CW243" i="1"/>
  <c r="V243" i="1" s="1"/>
  <c r="Z395" i="6" s="1"/>
  <c r="FR243" i="1"/>
  <c r="GL243" i="1"/>
  <c r="GN243" i="1"/>
  <c r="GP243" i="1"/>
  <c r="GV243" i="1"/>
  <c r="GX243" i="1" s="1"/>
  <c r="I244" i="1"/>
  <c r="GX244" i="1" s="1"/>
  <c r="AC244" i="1"/>
  <c r="AE244" i="1"/>
  <c r="AD244" i="1" s="1"/>
  <c r="AF244" i="1"/>
  <c r="CT244" i="1" s="1"/>
  <c r="AG244" i="1"/>
  <c r="CU244" i="1" s="1"/>
  <c r="T244" i="1" s="1"/>
  <c r="AH244" i="1"/>
  <c r="CV244" i="1" s="1"/>
  <c r="U244" i="1" s="1"/>
  <c r="AI244" i="1"/>
  <c r="AJ244" i="1"/>
  <c r="CX244" i="1" s="1"/>
  <c r="CQ244" i="1"/>
  <c r="P244" i="1" s="1"/>
  <c r="CW244" i="1"/>
  <c r="V244" i="1" s="1"/>
  <c r="FR244" i="1"/>
  <c r="GL244" i="1"/>
  <c r="GN244" i="1"/>
  <c r="GP244" i="1"/>
  <c r="GV244" i="1"/>
  <c r="I245" i="1"/>
  <c r="AC245" i="1"/>
  <c r="H308" i="5" s="1"/>
  <c r="X308" i="5" s="1"/>
  <c r="AE245" i="1"/>
  <c r="AD245" i="1" s="1"/>
  <c r="CR245" i="1" s="1"/>
  <c r="Q245" i="1" s="1"/>
  <c r="W397" i="6" s="1"/>
  <c r="AF245" i="1"/>
  <c r="AG245" i="1"/>
  <c r="AH245" i="1"/>
  <c r="CV245" i="1" s="1"/>
  <c r="U245" i="1" s="1"/>
  <c r="Y397" i="6" s="1"/>
  <c r="AI245" i="1"/>
  <c r="CW245" i="1" s="1"/>
  <c r="V245" i="1" s="1"/>
  <c r="Z397" i="6" s="1"/>
  <c r="AJ245" i="1"/>
  <c r="CX245" i="1" s="1"/>
  <c r="W245" i="1" s="1"/>
  <c r="CT245" i="1"/>
  <c r="S245" i="1" s="1"/>
  <c r="V397" i="6" s="1"/>
  <c r="CU245" i="1"/>
  <c r="T245" i="1" s="1"/>
  <c r="FR245" i="1"/>
  <c r="GL245" i="1"/>
  <c r="GN245" i="1"/>
  <c r="GP245" i="1"/>
  <c r="GV245" i="1"/>
  <c r="GX245" i="1" s="1"/>
  <c r="B247" i="1"/>
  <c r="B218" i="1" s="1"/>
  <c r="C247" i="1"/>
  <c r="C218" i="1" s="1"/>
  <c r="D247" i="1"/>
  <c r="D218" i="1" s="1"/>
  <c r="F247" i="1"/>
  <c r="F218" i="1" s="1"/>
  <c r="G247" i="1"/>
  <c r="BB247" i="1"/>
  <c r="BB218" i="1" s="1"/>
  <c r="BC247" i="1"/>
  <c r="BC218" i="1" s="1"/>
  <c r="BX247" i="1"/>
  <c r="BX218" i="1" s="1"/>
  <c r="CB247" i="1"/>
  <c r="CB218" i="1" s="1"/>
  <c r="CD247" i="1"/>
  <c r="CD218" i="1" s="1"/>
  <c r="CK247" i="1"/>
  <c r="CK218" i="1" s="1"/>
  <c r="CL247" i="1"/>
  <c r="CL218" i="1" s="1"/>
  <c r="ET247" i="1"/>
  <c r="ET218" i="1" s="1"/>
  <c r="FP247" i="1"/>
  <c r="FP218" i="1" s="1"/>
  <c r="FR247" i="1"/>
  <c r="FR218" i="1" s="1"/>
  <c r="FT247" i="1"/>
  <c r="FV247" i="1"/>
  <c r="FV218" i="1" s="1"/>
  <c r="GC247" i="1"/>
  <c r="GC218" i="1" s="1"/>
  <c r="GD247" i="1"/>
  <c r="GD218" i="1" s="1"/>
  <c r="P260" i="1"/>
  <c r="F263" i="1"/>
  <c r="D279" i="1"/>
  <c r="E281" i="1"/>
  <c r="Z281" i="1"/>
  <c r="AA281" i="1"/>
  <c r="AM281" i="1"/>
  <c r="AN281" i="1"/>
  <c r="BD281" i="1"/>
  <c r="BE281" i="1"/>
  <c r="BF281" i="1"/>
  <c r="BG281" i="1"/>
  <c r="BH281" i="1"/>
  <c r="BI281" i="1"/>
  <c r="BJ281" i="1"/>
  <c r="BK281" i="1"/>
  <c r="BL281" i="1"/>
  <c r="BM281" i="1"/>
  <c r="BN281" i="1"/>
  <c r="BO281" i="1"/>
  <c r="BP281" i="1"/>
  <c r="BQ281" i="1"/>
  <c r="BR281" i="1"/>
  <c r="BS281" i="1"/>
  <c r="BT281" i="1"/>
  <c r="BU281" i="1"/>
  <c r="BV281" i="1"/>
  <c r="BW281" i="1"/>
  <c r="CM281" i="1"/>
  <c r="CN281" i="1"/>
  <c r="CO281" i="1"/>
  <c r="CP281" i="1"/>
  <c r="CQ281" i="1"/>
  <c r="CR281" i="1"/>
  <c r="CS281" i="1"/>
  <c r="CT281" i="1"/>
  <c r="CU281" i="1"/>
  <c r="CV281" i="1"/>
  <c r="CW281" i="1"/>
  <c r="CX281" i="1"/>
  <c r="CY281" i="1"/>
  <c r="CZ281" i="1"/>
  <c r="DA281" i="1"/>
  <c r="DB281" i="1"/>
  <c r="DC281" i="1"/>
  <c r="DD281" i="1"/>
  <c r="DE281" i="1"/>
  <c r="DF281" i="1"/>
  <c r="DR281" i="1"/>
  <c r="DS281" i="1"/>
  <c r="EE281" i="1"/>
  <c r="EF281" i="1"/>
  <c r="EV281" i="1"/>
  <c r="EW281" i="1"/>
  <c r="EX281" i="1"/>
  <c r="EY281" i="1"/>
  <c r="EZ281" i="1"/>
  <c r="FA281" i="1"/>
  <c r="FB281" i="1"/>
  <c r="FC281" i="1"/>
  <c r="FD281" i="1"/>
  <c r="FE281" i="1"/>
  <c r="FF281" i="1"/>
  <c r="FG281" i="1"/>
  <c r="FH281" i="1"/>
  <c r="FI281" i="1"/>
  <c r="FJ281" i="1"/>
  <c r="FK281" i="1"/>
  <c r="FL281" i="1"/>
  <c r="FM281" i="1"/>
  <c r="FN281" i="1"/>
  <c r="FO281" i="1"/>
  <c r="GE281" i="1"/>
  <c r="GF281" i="1"/>
  <c r="GG281" i="1"/>
  <c r="GH281" i="1"/>
  <c r="GI281" i="1"/>
  <c r="GJ281" i="1"/>
  <c r="GK281" i="1"/>
  <c r="GL281" i="1"/>
  <c r="GM281" i="1"/>
  <c r="GN281" i="1"/>
  <c r="GO281" i="1"/>
  <c r="GP281" i="1"/>
  <c r="GQ281" i="1"/>
  <c r="GR281" i="1"/>
  <c r="GS281" i="1"/>
  <c r="GT281" i="1"/>
  <c r="GU281" i="1"/>
  <c r="GV281" i="1"/>
  <c r="GW281" i="1"/>
  <c r="GX281" i="1"/>
  <c r="I283" i="1"/>
  <c r="AC283" i="1"/>
  <c r="CQ283" i="1" s="1"/>
  <c r="P283" i="1" s="1"/>
  <c r="AE283" i="1"/>
  <c r="AD283" i="1" s="1"/>
  <c r="AF283" i="1"/>
  <c r="CT283" i="1" s="1"/>
  <c r="AG283" i="1"/>
  <c r="AH283" i="1"/>
  <c r="CV283" i="1" s="1"/>
  <c r="U283" i="1" s="1"/>
  <c r="AI283" i="1"/>
  <c r="CW283" i="1" s="1"/>
  <c r="AJ283" i="1"/>
  <c r="CX283" i="1" s="1"/>
  <c r="CS283" i="1"/>
  <c r="R283" i="1" s="1"/>
  <c r="CU283" i="1"/>
  <c r="T283" i="1" s="1"/>
  <c r="FR283" i="1"/>
  <c r="GL283" i="1"/>
  <c r="GN283" i="1"/>
  <c r="GP283" i="1"/>
  <c r="GV283" i="1"/>
  <c r="GX283" i="1"/>
  <c r="I284" i="1"/>
  <c r="AC284" i="1"/>
  <c r="H314" i="5" s="1"/>
  <c r="AE284" i="1"/>
  <c r="CS284" i="1" s="1"/>
  <c r="R284" i="1" s="1"/>
  <c r="X408" i="6" s="1"/>
  <c r="AF284" i="1"/>
  <c r="AG284" i="1"/>
  <c r="CU284" i="1" s="1"/>
  <c r="T284" i="1" s="1"/>
  <c r="AH284" i="1"/>
  <c r="CV284" i="1" s="1"/>
  <c r="U284" i="1" s="1"/>
  <c r="AI284" i="1"/>
  <c r="CW284" i="1" s="1"/>
  <c r="V284" i="1" s="1"/>
  <c r="Z408" i="6" s="1"/>
  <c r="AJ284" i="1"/>
  <c r="CQ284" i="1"/>
  <c r="P284" i="1" s="1"/>
  <c r="CT284" i="1"/>
  <c r="S284" i="1" s="1"/>
  <c r="V408" i="6" s="1"/>
  <c r="CX284" i="1"/>
  <c r="W284" i="1" s="1"/>
  <c r="FR284" i="1"/>
  <c r="GK284" i="1"/>
  <c r="GL284" i="1"/>
  <c r="GN284" i="1"/>
  <c r="GP284" i="1"/>
  <c r="GV284" i="1"/>
  <c r="GX284" i="1" s="1"/>
  <c r="I285" i="1"/>
  <c r="AC285" i="1"/>
  <c r="CQ285" i="1" s="1"/>
  <c r="P285" i="1" s="1"/>
  <c r="AD285" i="1"/>
  <c r="CR285" i="1" s="1"/>
  <c r="AE285" i="1"/>
  <c r="AF285" i="1"/>
  <c r="CT285" i="1" s="1"/>
  <c r="S285" i="1" s="1"/>
  <c r="AG285" i="1"/>
  <c r="CU285" i="1" s="1"/>
  <c r="T285" i="1" s="1"/>
  <c r="AH285" i="1"/>
  <c r="CV285" i="1" s="1"/>
  <c r="AI285" i="1"/>
  <c r="AJ285" i="1"/>
  <c r="CX285" i="1" s="1"/>
  <c r="W285" i="1" s="1"/>
  <c r="CS285" i="1"/>
  <c r="R285" i="1" s="1"/>
  <c r="GK285" i="1" s="1"/>
  <c r="CW285" i="1"/>
  <c r="FR285" i="1"/>
  <c r="GL285" i="1"/>
  <c r="GN285" i="1"/>
  <c r="GP285" i="1"/>
  <c r="GV285" i="1"/>
  <c r="I286" i="1"/>
  <c r="AC286" i="1"/>
  <c r="AE286" i="1"/>
  <c r="AD286" i="1" s="1"/>
  <c r="CR286" i="1" s="1"/>
  <c r="Q286" i="1" s="1"/>
  <c r="W411" i="6" s="1"/>
  <c r="AF286" i="1"/>
  <c r="AG286" i="1"/>
  <c r="CU286" i="1" s="1"/>
  <c r="AH286" i="1"/>
  <c r="CV286" i="1" s="1"/>
  <c r="U286" i="1" s="1"/>
  <c r="AI286" i="1"/>
  <c r="CW286" i="1" s="1"/>
  <c r="V286" i="1" s="1"/>
  <c r="AJ286" i="1"/>
  <c r="CX286" i="1" s="1"/>
  <c r="W286" i="1" s="1"/>
  <c r="CS286" i="1"/>
  <c r="R286" i="1" s="1"/>
  <c r="X411" i="6" s="1"/>
  <c r="FR286" i="1"/>
  <c r="GL286" i="1"/>
  <c r="GN286" i="1"/>
  <c r="GP286" i="1"/>
  <c r="GV286" i="1"/>
  <c r="GX286" i="1" s="1"/>
  <c r="GB290" i="1" s="1"/>
  <c r="AC287" i="1"/>
  <c r="CQ287" i="1" s="1"/>
  <c r="P287" i="1" s="1"/>
  <c r="AE287" i="1"/>
  <c r="AD287" i="1" s="1"/>
  <c r="CR287" i="1" s="1"/>
  <c r="Q287" i="1" s="1"/>
  <c r="AF287" i="1"/>
  <c r="CT287" i="1" s="1"/>
  <c r="S287" i="1" s="1"/>
  <c r="AG287" i="1"/>
  <c r="CU287" i="1" s="1"/>
  <c r="T287" i="1" s="1"/>
  <c r="AH287" i="1"/>
  <c r="CV287" i="1" s="1"/>
  <c r="U287" i="1" s="1"/>
  <c r="AI287" i="1"/>
  <c r="CW287" i="1" s="1"/>
  <c r="V287" i="1" s="1"/>
  <c r="AJ287" i="1"/>
  <c r="CS287" i="1"/>
  <c r="R287" i="1" s="1"/>
  <c r="GK287" i="1" s="1"/>
  <c r="CX287" i="1"/>
  <c r="W287" i="1" s="1"/>
  <c r="FR287" i="1"/>
  <c r="BY290" i="1" s="1"/>
  <c r="GL287" i="1"/>
  <c r="GN287" i="1"/>
  <c r="CB290" i="1" s="1"/>
  <c r="GP287" i="1"/>
  <c r="GV287" i="1"/>
  <c r="GX287" i="1"/>
  <c r="AC288" i="1"/>
  <c r="AE288" i="1"/>
  <c r="AD288" i="1" s="1"/>
  <c r="CR288" i="1" s="1"/>
  <c r="Q288" i="1" s="1"/>
  <c r="W414" i="6" s="1"/>
  <c r="AF288" i="1"/>
  <c r="AG288" i="1"/>
  <c r="CU288" i="1" s="1"/>
  <c r="T288" i="1" s="1"/>
  <c r="AH288" i="1"/>
  <c r="AI288" i="1"/>
  <c r="CW288" i="1" s="1"/>
  <c r="V288" i="1" s="1"/>
  <c r="Z414" i="6" s="1"/>
  <c r="AJ288" i="1"/>
  <c r="CX288" i="1" s="1"/>
  <c r="W288" i="1" s="1"/>
  <c r="CT288" i="1"/>
  <c r="S288" i="1" s="1"/>
  <c r="V414" i="6" s="1"/>
  <c r="CV288" i="1"/>
  <c r="U288" i="1" s="1"/>
  <c r="FR288" i="1"/>
  <c r="GL288" i="1"/>
  <c r="GN288" i="1"/>
  <c r="GP288" i="1"/>
  <c r="GV288" i="1"/>
  <c r="GX288" i="1" s="1"/>
  <c r="B290" i="1"/>
  <c r="B281" i="1" s="1"/>
  <c r="C290" i="1"/>
  <c r="C281" i="1" s="1"/>
  <c r="D290" i="1"/>
  <c r="D281" i="1" s="1"/>
  <c r="F290" i="1"/>
  <c r="F281" i="1" s="1"/>
  <c r="G290" i="1"/>
  <c r="BX290" i="1"/>
  <c r="BX281" i="1" s="1"/>
  <c r="BZ290" i="1"/>
  <c r="CD290" i="1"/>
  <c r="CK290" i="1"/>
  <c r="CK281" i="1" s="1"/>
  <c r="CL290" i="1"/>
  <c r="FP290" i="1"/>
  <c r="FP281" i="1" s="1"/>
  <c r="FQ290" i="1"/>
  <c r="GA290" i="1" s="1"/>
  <c r="ER290" i="1" s="1"/>
  <c r="FR290" i="1"/>
  <c r="EI290" i="1" s="1"/>
  <c r="EI281" i="1" s="1"/>
  <c r="FT290" i="1"/>
  <c r="FT281" i="1" s="1"/>
  <c r="FV290" i="1"/>
  <c r="EM290" i="1" s="1"/>
  <c r="EM281" i="1" s="1"/>
  <c r="GC290" i="1"/>
  <c r="GC281" i="1" s="1"/>
  <c r="GD290" i="1"/>
  <c r="EU290" i="1" s="1"/>
  <c r="EU281" i="1" s="1"/>
  <c r="D322" i="1"/>
  <c r="E324" i="1"/>
  <c r="Z324" i="1"/>
  <c r="AA324" i="1"/>
  <c r="AM324" i="1"/>
  <c r="AN324" i="1"/>
  <c r="BD324" i="1"/>
  <c r="BE324" i="1"/>
  <c r="BF324" i="1"/>
  <c r="BG324" i="1"/>
  <c r="BH324" i="1"/>
  <c r="BI324" i="1"/>
  <c r="BJ324" i="1"/>
  <c r="BK324" i="1"/>
  <c r="BL324" i="1"/>
  <c r="BM324" i="1"/>
  <c r="BN324" i="1"/>
  <c r="BO324" i="1"/>
  <c r="BP324" i="1"/>
  <c r="BQ324" i="1"/>
  <c r="BR324" i="1"/>
  <c r="BS324" i="1"/>
  <c r="BT324" i="1"/>
  <c r="BU324" i="1"/>
  <c r="BV324" i="1"/>
  <c r="BW324" i="1"/>
  <c r="CM324" i="1"/>
  <c r="CN324" i="1"/>
  <c r="CO324" i="1"/>
  <c r="CP324" i="1"/>
  <c r="CQ324" i="1"/>
  <c r="CR324" i="1"/>
  <c r="CS324" i="1"/>
  <c r="CT324" i="1"/>
  <c r="CU324" i="1"/>
  <c r="CV324" i="1"/>
  <c r="CW324" i="1"/>
  <c r="CX324" i="1"/>
  <c r="CY324" i="1"/>
  <c r="CZ324" i="1"/>
  <c r="DA324" i="1"/>
  <c r="DB324" i="1"/>
  <c r="DC324" i="1"/>
  <c r="DD324" i="1"/>
  <c r="DE324" i="1"/>
  <c r="DF324" i="1"/>
  <c r="DR324" i="1"/>
  <c r="DS324" i="1"/>
  <c r="EE324" i="1"/>
  <c r="EF324" i="1"/>
  <c r="EV324" i="1"/>
  <c r="EW324" i="1"/>
  <c r="EX324" i="1"/>
  <c r="EY324" i="1"/>
  <c r="EZ324" i="1"/>
  <c r="FA324" i="1"/>
  <c r="FB324" i="1"/>
  <c r="FC324" i="1"/>
  <c r="FD324" i="1"/>
  <c r="FE324" i="1"/>
  <c r="FF324" i="1"/>
  <c r="FG324" i="1"/>
  <c r="FH324" i="1"/>
  <c r="FI324" i="1"/>
  <c r="FJ324" i="1"/>
  <c r="FK324" i="1"/>
  <c r="FL324" i="1"/>
  <c r="FM324" i="1"/>
  <c r="FN324" i="1"/>
  <c r="FO324" i="1"/>
  <c r="GE324" i="1"/>
  <c r="GF324" i="1"/>
  <c r="GG324" i="1"/>
  <c r="GH324" i="1"/>
  <c r="GI324" i="1"/>
  <c r="GJ324" i="1"/>
  <c r="GK324" i="1"/>
  <c r="GL324" i="1"/>
  <c r="GM324" i="1"/>
  <c r="GN324" i="1"/>
  <c r="GO324" i="1"/>
  <c r="GP324" i="1"/>
  <c r="GQ324" i="1"/>
  <c r="GR324" i="1"/>
  <c r="GS324" i="1"/>
  <c r="GT324" i="1"/>
  <c r="GU324" i="1"/>
  <c r="GV324" i="1"/>
  <c r="GW324" i="1"/>
  <c r="GX324" i="1"/>
  <c r="C326" i="1"/>
  <c r="D326" i="1"/>
  <c r="AC326" i="1"/>
  <c r="CQ326" i="1" s="1"/>
  <c r="P326" i="1" s="1"/>
  <c r="AE326" i="1"/>
  <c r="AD326" i="1" s="1"/>
  <c r="AF326" i="1"/>
  <c r="AG326" i="1"/>
  <c r="CU326" i="1" s="1"/>
  <c r="T326" i="1" s="1"/>
  <c r="AH326" i="1"/>
  <c r="AI326" i="1"/>
  <c r="AJ326" i="1"/>
  <c r="CX326" i="1" s="1"/>
  <c r="W326" i="1" s="1"/>
  <c r="CR326" i="1"/>
  <c r="Q326" i="1" s="1"/>
  <c r="CS326" i="1"/>
  <c r="R326" i="1" s="1"/>
  <c r="CT326" i="1"/>
  <c r="S326" i="1" s="1"/>
  <c r="CV326" i="1"/>
  <c r="U326" i="1" s="1"/>
  <c r="CW326" i="1"/>
  <c r="V326" i="1" s="1"/>
  <c r="FR326" i="1"/>
  <c r="GL326" i="1"/>
  <c r="GN326" i="1"/>
  <c r="GO326" i="1"/>
  <c r="GV326" i="1"/>
  <c r="GX326" i="1"/>
  <c r="C327" i="1"/>
  <c r="D327" i="1"/>
  <c r="AC327" i="1"/>
  <c r="AD327" i="1"/>
  <c r="CR327" i="1" s="1"/>
  <c r="Q327" i="1" s="1"/>
  <c r="W425" i="6" s="1"/>
  <c r="AE327" i="1"/>
  <c r="AF327" i="1"/>
  <c r="AG327" i="1"/>
  <c r="AH327" i="1"/>
  <c r="CV327" i="1" s="1"/>
  <c r="U327" i="1" s="1"/>
  <c r="AI327" i="1"/>
  <c r="AJ327" i="1"/>
  <c r="CX327" i="1" s="1"/>
  <c r="W327" i="1" s="1"/>
  <c r="CQ327" i="1"/>
  <c r="P327" i="1" s="1"/>
  <c r="U425" i="6" s="1"/>
  <c r="CS327" i="1"/>
  <c r="R327" i="1" s="1"/>
  <c r="X425" i="6" s="1"/>
  <c r="CU327" i="1"/>
  <c r="T327" i="1" s="1"/>
  <c r="CW327" i="1"/>
  <c r="V327" i="1" s="1"/>
  <c r="Z425" i="6" s="1"/>
  <c r="FR327" i="1"/>
  <c r="GL327" i="1"/>
  <c r="GN327" i="1"/>
  <c r="GO327" i="1"/>
  <c r="GV327" i="1"/>
  <c r="GX327" i="1"/>
  <c r="C328" i="1"/>
  <c r="D328" i="1"/>
  <c r="AC328" i="1"/>
  <c r="AD328" i="1"/>
  <c r="CR328" i="1" s="1"/>
  <c r="Q328" i="1" s="1"/>
  <c r="AE328" i="1"/>
  <c r="AF328" i="1"/>
  <c r="CT328" i="1" s="1"/>
  <c r="S328" i="1" s="1"/>
  <c r="AG328" i="1"/>
  <c r="CU328" i="1" s="1"/>
  <c r="T328" i="1" s="1"/>
  <c r="AH328" i="1"/>
  <c r="CV328" i="1" s="1"/>
  <c r="U328" i="1" s="1"/>
  <c r="AI328" i="1"/>
  <c r="AJ328" i="1"/>
  <c r="CX328" i="1" s="1"/>
  <c r="W328" i="1" s="1"/>
  <c r="CQ328" i="1"/>
  <c r="P328" i="1" s="1"/>
  <c r="CS328" i="1"/>
  <c r="R328" i="1" s="1"/>
  <c r="GK328" i="1" s="1"/>
  <c r="CW328" i="1"/>
  <c r="V328" i="1" s="1"/>
  <c r="FR328" i="1"/>
  <c r="GL328" i="1"/>
  <c r="GN328" i="1"/>
  <c r="GO328" i="1"/>
  <c r="GV328" i="1"/>
  <c r="GX328" i="1"/>
  <c r="C329" i="1"/>
  <c r="D329" i="1"/>
  <c r="AC329" i="1"/>
  <c r="AD329" i="1"/>
  <c r="CR329" i="1" s="1"/>
  <c r="Q329" i="1" s="1"/>
  <c r="W432" i="6" s="1"/>
  <c r="AE329" i="1"/>
  <c r="AF329" i="1"/>
  <c r="AG329" i="1"/>
  <c r="CU329" i="1" s="1"/>
  <c r="T329" i="1" s="1"/>
  <c r="AH329" i="1"/>
  <c r="CV329" i="1" s="1"/>
  <c r="U329" i="1" s="1"/>
  <c r="AI329" i="1"/>
  <c r="AJ329" i="1"/>
  <c r="CX329" i="1" s="1"/>
  <c r="W329" i="1" s="1"/>
  <c r="CQ329" i="1"/>
  <c r="P329" i="1" s="1"/>
  <c r="U432" i="6" s="1"/>
  <c r="CS329" i="1"/>
  <c r="R329" i="1" s="1"/>
  <c r="CW329" i="1"/>
  <c r="V329" i="1" s="1"/>
  <c r="Z432" i="6" s="1"/>
  <c r="FR329" i="1"/>
  <c r="GL329" i="1"/>
  <c r="GN329" i="1"/>
  <c r="GO329" i="1"/>
  <c r="GV329" i="1"/>
  <c r="GX329" i="1"/>
  <c r="C330" i="1"/>
  <c r="D330" i="1"/>
  <c r="AC330" i="1"/>
  <c r="AD330" i="1"/>
  <c r="CR330" i="1" s="1"/>
  <c r="Q330" i="1" s="1"/>
  <c r="AE330" i="1"/>
  <c r="AF330" i="1"/>
  <c r="CT330" i="1" s="1"/>
  <c r="S330" i="1" s="1"/>
  <c r="AG330" i="1"/>
  <c r="AH330" i="1"/>
  <c r="CV330" i="1" s="1"/>
  <c r="U330" i="1" s="1"/>
  <c r="AI330" i="1"/>
  <c r="AJ330" i="1"/>
  <c r="CX330" i="1" s="1"/>
  <c r="W330" i="1" s="1"/>
  <c r="CQ330" i="1"/>
  <c r="P330" i="1" s="1"/>
  <c r="CS330" i="1"/>
  <c r="R330" i="1" s="1"/>
  <c r="GK330" i="1" s="1"/>
  <c r="CU330" i="1"/>
  <c r="T330" i="1" s="1"/>
  <c r="CW330" i="1"/>
  <c r="V330" i="1" s="1"/>
  <c r="FR330" i="1"/>
  <c r="GL330" i="1"/>
  <c r="GN330" i="1"/>
  <c r="GO330" i="1"/>
  <c r="GV330" i="1"/>
  <c r="GX330" i="1"/>
  <c r="C331" i="1"/>
  <c r="D331" i="1"/>
  <c r="AC331" i="1"/>
  <c r="AD331" i="1"/>
  <c r="CR331" i="1" s="1"/>
  <c r="Q331" i="1" s="1"/>
  <c r="W439" i="6" s="1"/>
  <c r="AE331" i="1"/>
  <c r="AF331" i="1"/>
  <c r="AG331" i="1"/>
  <c r="CU331" i="1" s="1"/>
  <c r="T331" i="1" s="1"/>
  <c r="AH331" i="1"/>
  <c r="CV331" i="1" s="1"/>
  <c r="U331" i="1" s="1"/>
  <c r="AI331" i="1"/>
  <c r="AJ331" i="1"/>
  <c r="CX331" i="1" s="1"/>
  <c r="W331" i="1" s="1"/>
  <c r="CQ331" i="1"/>
  <c r="P331" i="1" s="1"/>
  <c r="U439" i="6" s="1"/>
  <c r="CS331" i="1"/>
  <c r="R331" i="1" s="1"/>
  <c r="CW331" i="1"/>
  <c r="V331" i="1" s="1"/>
  <c r="Z439" i="6" s="1"/>
  <c r="FR331" i="1"/>
  <c r="GL331" i="1"/>
  <c r="GN331" i="1"/>
  <c r="GO331" i="1"/>
  <c r="FU333" i="1" s="1"/>
  <c r="FU324" i="1" s="1"/>
  <c r="GV331" i="1"/>
  <c r="GX331" i="1"/>
  <c r="B333" i="1"/>
  <c r="B324" i="1" s="1"/>
  <c r="C333" i="1"/>
  <c r="C324" i="1" s="1"/>
  <c r="D333" i="1"/>
  <c r="D324" i="1" s="1"/>
  <c r="F333" i="1"/>
  <c r="F324" i="1" s="1"/>
  <c r="G333" i="1"/>
  <c r="BA333" i="1"/>
  <c r="F353" i="1" s="1"/>
  <c r="BX333" i="1"/>
  <c r="BX324" i="1" s="1"/>
  <c r="BY333" i="1"/>
  <c r="AP333" i="1" s="1"/>
  <c r="CB333" i="1"/>
  <c r="CB324" i="1" s="1"/>
  <c r="CC333" i="1"/>
  <c r="CC324" i="1" s="1"/>
  <c r="CJ333" i="1"/>
  <c r="CJ324" i="1" s="1"/>
  <c r="CK333" i="1"/>
  <c r="CK324" i="1" s="1"/>
  <c r="CL333" i="1"/>
  <c r="CL324" i="1" s="1"/>
  <c r="EU333" i="1"/>
  <c r="EU324" i="1" s="1"/>
  <c r="FP333" i="1"/>
  <c r="FP324" i="1" s="1"/>
  <c r="FQ333" i="1"/>
  <c r="GC333" i="1"/>
  <c r="ET333" i="1" s="1"/>
  <c r="GD333" i="1"/>
  <c r="GD324" i="1" s="1"/>
  <c r="B362" i="1"/>
  <c r="B22" i="1" s="1"/>
  <c r="C362" i="1"/>
  <c r="C22" i="1" s="1"/>
  <c r="D362" i="1"/>
  <c r="D22" i="1" s="1"/>
  <c r="F362" i="1"/>
  <c r="F22" i="1" s="1"/>
  <c r="G362" i="1"/>
  <c r="B394" i="1"/>
  <c r="B18" i="1" s="1"/>
  <c r="C394" i="1"/>
  <c r="C18" i="1" s="1"/>
  <c r="D394" i="1"/>
  <c r="D18" i="1" s="1"/>
  <c r="F394" i="1"/>
  <c r="F18" i="1" s="1"/>
  <c r="G394" i="1"/>
  <c r="EA290" i="1" l="1"/>
  <c r="Z411" i="6"/>
  <c r="BZ218" i="1"/>
  <c r="AQ247" i="1"/>
  <c r="V382" i="6"/>
  <c r="K298" i="5"/>
  <c r="Y367" i="6"/>
  <c r="L295" i="5"/>
  <c r="Q295" i="5" s="1"/>
  <c r="L291" i="5"/>
  <c r="V345" i="6"/>
  <c r="K265" i="5"/>
  <c r="Y411" i="6"/>
  <c r="L319" i="5"/>
  <c r="Q319" i="5" s="1"/>
  <c r="F376" i="6"/>
  <c r="E292" i="5"/>
  <c r="Y408" i="6"/>
  <c r="L316" i="5"/>
  <c r="Q316" i="5" s="1"/>
  <c r="V367" i="6"/>
  <c r="K287" i="5"/>
  <c r="P349" i="1"/>
  <c r="EG333" i="1"/>
  <c r="P337" i="1" s="1"/>
  <c r="BC333" i="1"/>
  <c r="G324" i="1"/>
  <c r="C447" i="6"/>
  <c r="AF345" i="5"/>
  <c r="A345" i="5"/>
  <c r="FT333" i="1"/>
  <c r="AH333" i="1"/>
  <c r="ET290" i="1"/>
  <c r="P303" i="1" s="1"/>
  <c r="CS288" i="1"/>
  <c r="R288" i="1" s="1"/>
  <c r="CQ288" i="1"/>
  <c r="P288" i="1" s="1"/>
  <c r="H320" i="5"/>
  <c r="CP287" i="1"/>
  <c r="O287" i="1" s="1"/>
  <c r="C412" i="6"/>
  <c r="F411" i="6"/>
  <c r="E317" i="5"/>
  <c r="C318" i="5"/>
  <c r="V285" i="1"/>
  <c r="U314" i="5"/>
  <c r="S314" i="5"/>
  <c r="AU247" i="1"/>
  <c r="AU218" i="1" s="1"/>
  <c r="CQ245" i="1"/>
  <c r="P245" i="1" s="1"/>
  <c r="U397" i="6" s="1"/>
  <c r="F397" i="6"/>
  <c r="E308" i="5"/>
  <c r="W244" i="1"/>
  <c r="S244" i="1"/>
  <c r="Q243" i="1"/>
  <c r="W395" i="6" s="1"/>
  <c r="GX241" i="1"/>
  <c r="AB241" i="1"/>
  <c r="G393" i="6" s="1"/>
  <c r="H306" i="5"/>
  <c r="X306" i="5" s="1"/>
  <c r="CS238" i="1"/>
  <c r="R238" i="1" s="1"/>
  <c r="GK238" i="1" s="1"/>
  <c r="GX237" i="1"/>
  <c r="G389" i="6"/>
  <c r="G388" i="6"/>
  <c r="H298" i="5"/>
  <c r="U296" i="5"/>
  <c r="S296" i="5"/>
  <c r="GX236" i="1"/>
  <c r="W235" i="1"/>
  <c r="U294" i="5"/>
  <c r="S294" i="5"/>
  <c r="S234" i="1"/>
  <c r="AD234" i="1"/>
  <c r="CR234" i="1" s="1"/>
  <c r="GX233" i="1"/>
  <c r="V233" i="1"/>
  <c r="Z378" i="6" s="1"/>
  <c r="R233" i="1"/>
  <c r="GX231" i="1"/>
  <c r="CS231" i="1"/>
  <c r="R231" i="1" s="1"/>
  <c r="AD230" i="1"/>
  <c r="CR230" i="1" s="1"/>
  <c r="V228" i="1"/>
  <c r="AD228" i="1"/>
  <c r="CR228" i="1" s="1"/>
  <c r="CS228" i="1"/>
  <c r="R228" i="1" s="1"/>
  <c r="V226" i="1"/>
  <c r="Q226" i="1"/>
  <c r="CP226" i="1" s="1"/>
  <c r="O226" i="1" s="1"/>
  <c r="GX224" i="1"/>
  <c r="P224" i="1"/>
  <c r="T224" i="1"/>
  <c r="AD220" i="1"/>
  <c r="CR220" i="1" s="1"/>
  <c r="Q220" i="1" s="1"/>
  <c r="CS220" i="1"/>
  <c r="R220" i="1" s="1"/>
  <c r="GK220" i="1" s="1"/>
  <c r="V302" i="6"/>
  <c r="K234" i="5"/>
  <c r="V246" i="6"/>
  <c r="K185" i="5"/>
  <c r="Y186" i="6"/>
  <c r="L139" i="5"/>
  <c r="Q139" i="5" s="1"/>
  <c r="L137" i="5"/>
  <c r="X160" i="6"/>
  <c r="GK98" i="1"/>
  <c r="X150" i="6"/>
  <c r="GK94" i="1"/>
  <c r="CY92" i="1"/>
  <c r="X92" i="1" s="1"/>
  <c r="V148" i="6"/>
  <c r="G18" i="1"/>
  <c r="C458" i="6"/>
  <c r="AG458" i="6"/>
  <c r="GK331" i="1"/>
  <c r="X439" i="6"/>
  <c r="Y439" i="6"/>
  <c r="L343" i="5"/>
  <c r="Q343" i="5" s="1"/>
  <c r="L342" i="5"/>
  <c r="GB333" i="1"/>
  <c r="GK329" i="1"/>
  <c r="X432" i="6"/>
  <c r="Y432" i="6"/>
  <c r="L337" i="5"/>
  <c r="Q337" i="5" s="1"/>
  <c r="L336" i="5"/>
  <c r="FR333" i="1"/>
  <c r="GA333" i="1" s="1"/>
  <c r="Y425" i="6"/>
  <c r="L331" i="5"/>
  <c r="Q331" i="5" s="1"/>
  <c r="L330" i="5"/>
  <c r="BZ333" i="1"/>
  <c r="EG290" i="1"/>
  <c r="U317" i="5"/>
  <c r="S317" i="5"/>
  <c r="U308" i="5"/>
  <c r="S308" i="5"/>
  <c r="H307" i="5"/>
  <c r="X307" i="5" s="1"/>
  <c r="R242" i="1"/>
  <c r="GK242" i="1" s="1"/>
  <c r="U242" i="1"/>
  <c r="Q242" i="1"/>
  <c r="F393" i="6"/>
  <c r="E306" i="5"/>
  <c r="CQ239" i="1"/>
  <c r="P238" i="1"/>
  <c r="CS237" i="1"/>
  <c r="R237" i="1" s="1"/>
  <c r="H300" i="5"/>
  <c r="R300" i="5" s="1"/>
  <c r="C383" i="6"/>
  <c r="F382" i="6"/>
  <c r="E296" i="5"/>
  <c r="C297" i="5"/>
  <c r="U235" i="1"/>
  <c r="Y380" i="6" s="1"/>
  <c r="V235" i="1"/>
  <c r="Z380" i="6" s="1"/>
  <c r="Q235" i="1"/>
  <c r="W380" i="6" s="1"/>
  <c r="P234" i="1"/>
  <c r="W231" i="1"/>
  <c r="S292" i="5"/>
  <c r="U292" i="5"/>
  <c r="BY247" i="1"/>
  <c r="AB230" i="1"/>
  <c r="V227" i="1"/>
  <c r="Z365" i="6" s="1"/>
  <c r="AD227" i="1"/>
  <c r="CR227" i="1" s="1"/>
  <c r="Q227" i="1" s="1"/>
  <c r="CS227" i="1"/>
  <c r="R227" i="1" s="1"/>
  <c r="F356" i="6"/>
  <c r="C357" i="6"/>
  <c r="C275" i="5"/>
  <c r="E274" i="5"/>
  <c r="I227" i="1"/>
  <c r="Y345" i="6"/>
  <c r="L273" i="5"/>
  <c r="Q273" i="5" s="1"/>
  <c r="L271" i="5"/>
  <c r="V292" i="6"/>
  <c r="K224" i="5"/>
  <c r="V236" i="6"/>
  <c r="K177" i="5"/>
  <c r="U196" i="6"/>
  <c r="K142" i="5"/>
  <c r="U186" i="6"/>
  <c r="K134" i="5"/>
  <c r="GK110" i="1"/>
  <c r="X184" i="6"/>
  <c r="V162" i="6"/>
  <c r="K115" i="5"/>
  <c r="GK96" i="1"/>
  <c r="X158" i="6"/>
  <c r="G22" i="1"/>
  <c r="C451" i="6"/>
  <c r="AS333" i="1"/>
  <c r="CP330" i="1"/>
  <c r="O330" i="1" s="1"/>
  <c r="CP326" i="1"/>
  <c r="O326" i="1" s="1"/>
  <c r="FY290" i="1"/>
  <c r="FY281" i="1" s="1"/>
  <c r="Y414" i="6"/>
  <c r="L321" i="5"/>
  <c r="Q321" i="5" s="1"/>
  <c r="U320" i="5"/>
  <c r="S320" i="5"/>
  <c r="AB287" i="1"/>
  <c r="CT286" i="1"/>
  <c r="S286" i="1" s="1"/>
  <c r="V411" i="6" s="1"/>
  <c r="AD284" i="1"/>
  <c r="CR284" i="1" s="1"/>
  <c r="Q284" i="1" s="1"/>
  <c r="C409" i="6"/>
  <c r="F408" i="6"/>
  <c r="E314" i="5"/>
  <c r="C315" i="5"/>
  <c r="V283" i="1"/>
  <c r="AI290" i="1" s="1"/>
  <c r="G218" i="1"/>
  <c r="C400" i="6"/>
  <c r="A311" i="5"/>
  <c r="CS244" i="1"/>
  <c r="R244" i="1" s="1"/>
  <c r="GK244" i="1" s="1"/>
  <c r="GK243" i="1"/>
  <c r="X395" i="6"/>
  <c r="F395" i="6"/>
  <c r="E307" i="5"/>
  <c r="V242" i="1"/>
  <c r="P242" i="1"/>
  <c r="CP242" i="1" s="1"/>
  <c r="O242" i="1" s="1"/>
  <c r="AB242" i="1"/>
  <c r="U241" i="1"/>
  <c r="Y393" i="6" s="1"/>
  <c r="U306" i="5"/>
  <c r="S306" i="5"/>
  <c r="FQ247" i="1"/>
  <c r="I239" i="1"/>
  <c r="V239" i="1" s="1"/>
  <c r="W238" i="1"/>
  <c r="AB238" i="1"/>
  <c r="W237" i="1"/>
  <c r="AD237" i="1"/>
  <c r="CP236" i="1"/>
  <c r="O236" i="1" s="1"/>
  <c r="AB236" i="1"/>
  <c r="S235" i="1"/>
  <c r="V380" i="6" s="1"/>
  <c r="CQ235" i="1"/>
  <c r="H294" i="5"/>
  <c r="X294" i="5" s="1"/>
  <c r="W234" i="1"/>
  <c r="CQ233" i="1"/>
  <c r="P233" i="1" s="1"/>
  <c r="U378" i="6" s="1"/>
  <c r="V231" i="1"/>
  <c r="Z376" i="6" s="1"/>
  <c r="Q231" i="1"/>
  <c r="W376" i="6" s="1"/>
  <c r="GX229" i="1"/>
  <c r="P229" i="1"/>
  <c r="U227" i="1"/>
  <c r="Y365" i="6" s="1"/>
  <c r="CQ227" i="1"/>
  <c r="P227" i="1" s="1"/>
  <c r="U365" i="6" s="1"/>
  <c r="G362" i="6"/>
  <c r="G363" i="6"/>
  <c r="U274" i="5"/>
  <c r="S274" i="5"/>
  <c r="H276" i="5"/>
  <c r="R276" i="5" s="1"/>
  <c r="CT225" i="1"/>
  <c r="S225" i="1" s="1"/>
  <c r="GC73" i="1"/>
  <c r="ET184" i="1"/>
  <c r="V314" i="6"/>
  <c r="K244" i="5"/>
  <c r="CZ114" i="1"/>
  <c r="Y114" i="1" s="1"/>
  <c r="V194" i="6"/>
  <c r="GK106" i="1"/>
  <c r="X180" i="6"/>
  <c r="K97" i="5"/>
  <c r="V138" i="6"/>
  <c r="AO333" i="1"/>
  <c r="F337" i="1" s="1"/>
  <c r="AB331" i="1"/>
  <c r="G439" i="6" s="1"/>
  <c r="G445" i="6"/>
  <c r="G443" i="6"/>
  <c r="G444" i="6"/>
  <c r="H339" i="5"/>
  <c r="U338" i="5"/>
  <c r="H341" i="5" s="1"/>
  <c r="S338" i="5"/>
  <c r="H340" i="5" s="1"/>
  <c r="AB329" i="1"/>
  <c r="G432" i="6" s="1"/>
  <c r="G438" i="6"/>
  <c r="G437" i="6"/>
  <c r="G436" i="6"/>
  <c r="U332" i="5"/>
  <c r="H335" i="5" s="1"/>
  <c r="S332" i="5"/>
  <c r="H334" i="5" s="1"/>
  <c r="H333" i="5"/>
  <c r="AB327" i="1"/>
  <c r="G425" i="6" s="1"/>
  <c r="G430" i="6"/>
  <c r="G431" i="6"/>
  <c r="G429" i="6"/>
  <c r="S326" i="5"/>
  <c r="H328" i="5" s="1"/>
  <c r="H327" i="5"/>
  <c r="U326" i="5"/>
  <c r="H329" i="5" s="1"/>
  <c r="AD333" i="1"/>
  <c r="G281" i="1"/>
  <c r="C417" i="6"/>
  <c r="A323" i="5"/>
  <c r="CQ286" i="1"/>
  <c r="P286" i="1" s="1"/>
  <c r="H317" i="5"/>
  <c r="U408" i="6"/>
  <c r="K314" i="5"/>
  <c r="J316" i="5" s="1"/>
  <c r="P316" i="5" s="1"/>
  <c r="G316" i="5"/>
  <c r="O316" i="5" s="1"/>
  <c r="X316" i="5"/>
  <c r="U307" i="5"/>
  <c r="S307" i="5"/>
  <c r="W239" i="1"/>
  <c r="U305" i="5"/>
  <c r="Y382" i="6"/>
  <c r="L309" i="5"/>
  <c r="Q309" i="5" s="1"/>
  <c r="L304" i="5"/>
  <c r="U382" i="6"/>
  <c r="K301" i="5"/>
  <c r="GK235" i="1"/>
  <c r="X380" i="6"/>
  <c r="F380" i="6"/>
  <c r="E294" i="5"/>
  <c r="S293" i="5"/>
  <c r="U293" i="5"/>
  <c r="F378" i="6"/>
  <c r="E293" i="5"/>
  <c r="S231" i="1"/>
  <c r="V376" i="6" s="1"/>
  <c r="CQ231" i="1"/>
  <c r="H292" i="5"/>
  <c r="X292" i="5" s="1"/>
  <c r="G373" i="6"/>
  <c r="G374" i="6"/>
  <c r="U285" i="5"/>
  <c r="S285" i="5"/>
  <c r="H287" i="5"/>
  <c r="R287" i="5" s="1"/>
  <c r="C368" i="6"/>
  <c r="F367" i="6"/>
  <c r="E285" i="5"/>
  <c r="C286" i="5"/>
  <c r="AB228" i="1"/>
  <c r="S227" i="1"/>
  <c r="V365" i="6" s="1"/>
  <c r="U224" i="1"/>
  <c r="Q224" i="1"/>
  <c r="CZ220" i="1"/>
  <c r="Y220" i="1" s="1"/>
  <c r="CY220" i="1"/>
  <c r="X220" i="1" s="1"/>
  <c r="K214" i="5"/>
  <c r="V282" i="6"/>
  <c r="CY97" i="1"/>
  <c r="X97" i="1" s="1"/>
  <c r="CZ97" i="1"/>
  <c r="Y97" i="1" s="1"/>
  <c r="H288" i="5"/>
  <c r="P228" i="1"/>
  <c r="GX227" i="1"/>
  <c r="W227" i="1"/>
  <c r="AB227" i="1"/>
  <c r="G365" i="6" s="1"/>
  <c r="S283" i="5"/>
  <c r="U283" i="5"/>
  <c r="U226" i="1"/>
  <c r="T225" i="1"/>
  <c r="U272" i="5"/>
  <c r="S272" i="5"/>
  <c r="F354" i="6"/>
  <c r="E272" i="5"/>
  <c r="W222" i="1"/>
  <c r="S222" i="1"/>
  <c r="G73" i="1"/>
  <c r="C337" i="6"/>
  <c r="AF260" i="5"/>
  <c r="A260" i="5"/>
  <c r="U182" i="1"/>
  <c r="Y334" i="6" s="1"/>
  <c r="AD182" i="1"/>
  <c r="CR182" i="1" s="1"/>
  <c r="Q182" i="1" s="1"/>
  <c r="W334" i="6" s="1"/>
  <c r="V181" i="1"/>
  <c r="W180" i="1"/>
  <c r="CT180" i="1"/>
  <c r="S180" i="1" s="1"/>
  <c r="V332" i="6" s="1"/>
  <c r="U256" i="5"/>
  <c r="S256" i="5"/>
  <c r="U179" i="1"/>
  <c r="U255" i="5"/>
  <c r="S255" i="5"/>
  <c r="F330" i="6"/>
  <c r="E255" i="5"/>
  <c r="U176" i="1"/>
  <c r="Y328" i="6" s="1"/>
  <c r="CQ176" i="1"/>
  <c r="P176" i="1" s="1"/>
  <c r="U328" i="6" s="1"/>
  <c r="H254" i="5"/>
  <c r="X254" i="5" s="1"/>
  <c r="U174" i="1"/>
  <c r="Y326" i="6" s="1"/>
  <c r="AD174" i="1"/>
  <c r="CR174" i="1" s="1"/>
  <c r="Q174" i="1" s="1"/>
  <c r="W326" i="6" s="1"/>
  <c r="V173" i="1"/>
  <c r="T172" i="1"/>
  <c r="P171" i="1"/>
  <c r="T170" i="1"/>
  <c r="CP169" i="1"/>
  <c r="O169" i="1" s="1"/>
  <c r="G319" i="6"/>
  <c r="G320" i="6"/>
  <c r="H244" i="5"/>
  <c r="R244" i="5" s="1"/>
  <c r="U243" i="5"/>
  <c r="S243" i="5"/>
  <c r="S241" i="5"/>
  <c r="U241" i="5"/>
  <c r="F312" i="6"/>
  <c r="E241" i="5"/>
  <c r="W165" i="1"/>
  <c r="S165" i="1"/>
  <c r="U231" i="5"/>
  <c r="S231" i="5"/>
  <c r="F300" i="6"/>
  <c r="E231" i="5"/>
  <c r="Y292" i="6"/>
  <c r="L230" i="5"/>
  <c r="L232" i="5"/>
  <c r="Q232" i="5" s="1"/>
  <c r="T156" i="1"/>
  <c r="AD154" i="1"/>
  <c r="H216" i="5"/>
  <c r="R216" i="5" s="1"/>
  <c r="U152" i="1"/>
  <c r="Y280" i="6" s="1"/>
  <c r="H211" i="5"/>
  <c r="X211" i="5" s="1"/>
  <c r="R151" i="1"/>
  <c r="GK151" i="1" s="1"/>
  <c r="U151" i="1"/>
  <c r="S203" i="5"/>
  <c r="U203" i="5"/>
  <c r="R147" i="1"/>
  <c r="GK147" i="1" s="1"/>
  <c r="U147" i="1"/>
  <c r="AD146" i="1"/>
  <c r="H198" i="5"/>
  <c r="R198" i="5" s="1"/>
  <c r="F260" i="6"/>
  <c r="E193" i="5"/>
  <c r="U192" i="5"/>
  <c r="S192" i="5"/>
  <c r="R141" i="1"/>
  <c r="GK141" i="1" s="1"/>
  <c r="U141" i="1"/>
  <c r="Q141" i="1"/>
  <c r="W140" i="1"/>
  <c r="V140" i="1"/>
  <c r="Z256" i="6" s="1"/>
  <c r="Q140" i="1"/>
  <c r="W256" i="6" s="1"/>
  <c r="P139" i="1"/>
  <c r="U138" i="1"/>
  <c r="Y254" i="6" s="1"/>
  <c r="AB137" i="1"/>
  <c r="W134" i="1"/>
  <c r="V134" i="1"/>
  <c r="Z244" i="6" s="1"/>
  <c r="Q134" i="1"/>
  <c r="W244" i="6" s="1"/>
  <c r="P133" i="1"/>
  <c r="CP133" i="1" s="1"/>
  <c r="O133" i="1" s="1"/>
  <c r="Y236" i="6"/>
  <c r="L183" i="5"/>
  <c r="Q183" i="5" s="1"/>
  <c r="L181" i="5"/>
  <c r="U174" i="5"/>
  <c r="S174" i="5"/>
  <c r="R129" i="1"/>
  <c r="GK129" i="1" s="1"/>
  <c r="U129" i="1"/>
  <c r="Q129" i="1"/>
  <c r="AD128" i="1"/>
  <c r="H169" i="5"/>
  <c r="R169" i="5" s="1"/>
  <c r="F224" i="6"/>
  <c r="E164" i="5"/>
  <c r="W125" i="1"/>
  <c r="S125" i="1"/>
  <c r="G221" i="6"/>
  <c r="U156" i="5"/>
  <c r="H162" i="5" s="1"/>
  <c r="S156" i="5"/>
  <c r="G222" i="6"/>
  <c r="H157" i="5"/>
  <c r="CS123" i="1"/>
  <c r="R123" i="1" s="1"/>
  <c r="GK123" i="1" s="1"/>
  <c r="P122" i="1"/>
  <c r="CS118" i="1"/>
  <c r="R118" i="1" s="1"/>
  <c r="GK116" i="1"/>
  <c r="X196" i="6"/>
  <c r="GK112" i="1"/>
  <c r="X186" i="6"/>
  <c r="CP111" i="1"/>
  <c r="O111" i="1" s="1"/>
  <c r="GK108" i="1"/>
  <c r="X182" i="6"/>
  <c r="F182" i="6"/>
  <c r="E129" i="5"/>
  <c r="T107" i="1"/>
  <c r="W106" i="1"/>
  <c r="CT106" i="1"/>
  <c r="S106" i="1" s="1"/>
  <c r="U128" i="5"/>
  <c r="S128" i="5"/>
  <c r="GK104" i="1"/>
  <c r="X172" i="6"/>
  <c r="Y172" i="6"/>
  <c r="L127" i="5"/>
  <c r="L131" i="5"/>
  <c r="Q131" i="5" s="1"/>
  <c r="R102" i="1"/>
  <c r="U102" i="1"/>
  <c r="Y170" i="6" s="1"/>
  <c r="Q102" i="1"/>
  <c r="W170" i="6" s="1"/>
  <c r="W101" i="1"/>
  <c r="V101" i="1"/>
  <c r="R101" i="1"/>
  <c r="GK101" i="1" s="1"/>
  <c r="Y162" i="6"/>
  <c r="L121" i="5"/>
  <c r="Q121" i="5" s="1"/>
  <c r="L119" i="5"/>
  <c r="F160" i="6"/>
  <c r="E112" i="5"/>
  <c r="W97" i="1"/>
  <c r="T96" i="1"/>
  <c r="W96" i="1"/>
  <c r="CT96" i="1"/>
  <c r="S96" i="1" s="1"/>
  <c r="U111" i="5"/>
  <c r="S111" i="5"/>
  <c r="CS95" i="1"/>
  <c r="R95" i="1" s="1"/>
  <c r="GK95" i="1" s="1"/>
  <c r="T95" i="1"/>
  <c r="AB95" i="1"/>
  <c r="Y150" i="6"/>
  <c r="L110" i="5"/>
  <c r="L113" i="5"/>
  <c r="Q113" i="5" s="1"/>
  <c r="GX92" i="1"/>
  <c r="F148" i="6"/>
  <c r="E103" i="5"/>
  <c r="Y138" i="6"/>
  <c r="L104" i="5"/>
  <c r="Q104" i="5" s="1"/>
  <c r="L101" i="5"/>
  <c r="GX182" i="1"/>
  <c r="P182" i="1"/>
  <c r="AB182" i="1"/>
  <c r="G334" i="6" s="1"/>
  <c r="H257" i="5"/>
  <c r="X257" i="5" s="1"/>
  <c r="R179" i="1"/>
  <c r="GK179" i="1" s="1"/>
  <c r="T179" i="1"/>
  <c r="AB179" i="1"/>
  <c r="GK178" i="1"/>
  <c r="X330" i="6"/>
  <c r="GK176" i="1"/>
  <c r="X328" i="6"/>
  <c r="F328" i="6"/>
  <c r="E254" i="5"/>
  <c r="GX174" i="1"/>
  <c r="P174" i="1"/>
  <c r="U326" i="6" s="1"/>
  <c r="AB174" i="1"/>
  <c r="G326" i="6" s="1"/>
  <c r="H253" i="5"/>
  <c r="X253" i="5" s="1"/>
  <c r="U252" i="5"/>
  <c r="S252" i="5"/>
  <c r="F324" i="6"/>
  <c r="E252" i="5"/>
  <c r="GX170" i="1"/>
  <c r="U251" i="5"/>
  <c r="S251" i="5"/>
  <c r="G308" i="6"/>
  <c r="G307" i="6"/>
  <c r="H234" i="5"/>
  <c r="U233" i="5"/>
  <c r="S233" i="5"/>
  <c r="U221" i="5"/>
  <c r="S221" i="5"/>
  <c r="F290" i="6"/>
  <c r="E221" i="5"/>
  <c r="T155" i="1"/>
  <c r="Y282" i="6"/>
  <c r="L222" i="5"/>
  <c r="Q222" i="5" s="1"/>
  <c r="L220" i="5"/>
  <c r="T152" i="1"/>
  <c r="P151" i="1"/>
  <c r="GK148" i="1"/>
  <c r="X270" i="6"/>
  <c r="P147" i="1"/>
  <c r="Y262" i="6"/>
  <c r="L204" i="5"/>
  <c r="Q204" i="5" s="1"/>
  <c r="L202" i="5"/>
  <c r="CQ146" i="1"/>
  <c r="P146" i="1" s="1"/>
  <c r="H199" i="5"/>
  <c r="U193" i="5"/>
  <c r="S193" i="5"/>
  <c r="GK142" i="1"/>
  <c r="X258" i="6"/>
  <c r="P141" i="1"/>
  <c r="U140" i="1"/>
  <c r="Y256" i="6" s="1"/>
  <c r="CQ140" i="1"/>
  <c r="P140" i="1" s="1"/>
  <c r="U256" i="6" s="1"/>
  <c r="H191" i="5"/>
  <c r="X191" i="5" s="1"/>
  <c r="F254" i="6"/>
  <c r="E190" i="5"/>
  <c r="G251" i="6"/>
  <c r="G252" i="6"/>
  <c r="U184" i="5"/>
  <c r="S184" i="5"/>
  <c r="H185" i="5"/>
  <c r="R185" i="5" s="1"/>
  <c r="U134" i="1"/>
  <c r="Y244" i="6" s="1"/>
  <c r="CQ134" i="1"/>
  <c r="P134" i="1" s="1"/>
  <c r="U244" i="6" s="1"/>
  <c r="H182" i="5"/>
  <c r="X182" i="5" s="1"/>
  <c r="GK130" i="1"/>
  <c r="X234" i="6"/>
  <c r="P129" i="1"/>
  <c r="Y226" i="6"/>
  <c r="L175" i="5"/>
  <c r="Q175" i="5" s="1"/>
  <c r="L173" i="5"/>
  <c r="CQ128" i="1"/>
  <c r="P128" i="1" s="1"/>
  <c r="H170" i="5"/>
  <c r="U164" i="5"/>
  <c r="S164" i="5"/>
  <c r="GX125" i="1"/>
  <c r="CS124" i="1"/>
  <c r="R124" i="1" s="1"/>
  <c r="H159" i="5"/>
  <c r="R159" i="5" s="1"/>
  <c r="U154" i="5"/>
  <c r="S154" i="5"/>
  <c r="F214" i="6"/>
  <c r="E154" i="5"/>
  <c r="L153" i="5"/>
  <c r="L155" i="5"/>
  <c r="Q155" i="5" s="1"/>
  <c r="Y206" i="6"/>
  <c r="CQ120" i="1"/>
  <c r="P120" i="1" s="1"/>
  <c r="H150" i="5"/>
  <c r="CT118" i="1"/>
  <c r="S118" i="1" s="1"/>
  <c r="V204" i="6" s="1"/>
  <c r="U146" i="5"/>
  <c r="S146" i="5"/>
  <c r="GX118" i="1"/>
  <c r="F204" i="6"/>
  <c r="E146" i="5"/>
  <c r="CZ116" i="1"/>
  <c r="Y116" i="1" s="1"/>
  <c r="V196" i="6"/>
  <c r="K141" i="5"/>
  <c r="L147" i="5"/>
  <c r="Q147" i="5" s="1"/>
  <c r="Y196" i="6"/>
  <c r="L145" i="5"/>
  <c r="GX110" i="1"/>
  <c r="F184" i="6"/>
  <c r="E130" i="5"/>
  <c r="H129" i="5"/>
  <c r="X129" i="5" s="1"/>
  <c r="U172" i="6"/>
  <c r="K124" i="5"/>
  <c r="P102" i="1"/>
  <c r="U170" i="6" s="1"/>
  <c r="H120" i="5"/>
  <c r="X120" i="5" s="1"/>
  <c r="U101" i="1"/>
  <c r="GK100" i="1"/>
  <c r="X162" i="6"/>
  <c r="CQ100" i="1"/>
  <c r="P100" i="1" s="1"/>
  <c r="H116" i="5"/>
  <c r="H112" i="5"/>
  <c r="X112" i="5" s="1"/>
  <c r="U150" i="6"/>
  <c r="K107" i="5"/>
  <c r="CY93" i="1"/>
  <c r="X93" i="1" s="1"/>
  <c r="V91" i="1"/>
  <c r="R91" i="1"/>
  <c r="GK91" i="1" s="1"/>
  <c r="CT90" i="1"/>
  <c r="U102" i="5"/>
  <c r="S102" i="5"/>
  <c r="F146" i="6"/>
  <c r="E102" i="5"/>
  <c r="CZ87" i="1"/>
  <c r="Y87" i="1" s="1"/>
  <c r="CY87" i="1"/>
  <c r="X87" i="1" s="1"/>
  <c r="X136" i="6"/>
  <c r="GK86" i="1"/>
  <c r="V126" i="6"/>
  <c r="K88" i="5"/>
  <c r="DY39" i="1"/>
  <c r="S257" i="5"/>
  <c r="U257" i="5"/>
  <c r="F334" i="6"/>
  <c r="E257" i="5"/>
  <c r="CQ180" i="1"/>
  <c r="P180" i="1" s="1"/>
  <c r="U332" i="6" s="1"/>
  <c r="H256" i="5"/>
  <c r="X256" i="5" s="1"/>
  <c r="CT176" i="1"/>
  <c r="S176" i="1" s="1"/>
  <c r="V328" i="6" s="1"/>
  <c r="U254" i="5"/>
  <c r="S254" i="5"/>
  <c r="S253" i="5"/>
  <c r="U253" i="5"/>
  <c r="F326" i="6"/>
  <c r="E253" i="5"/>
  <c r="BY184" i="1"/>
  <c r="F322" i="6"/>
  <c r="E251" i="5"/>
  <c r="Y314" i="6"/>
  <c r="L250" i="5"/>
  <c r="L258" i="5"/>
  <c r="Q258" i="5" s="1"/>
  <c r="G298" i="6"/>
  <c r="G297" i="6"/>
  <c r="S223" i="5"/>
  <c r="H228" i="5" s="1"/>
  <c r="H224" i="5"/>
  <c r="R224" i="5" s="1"/>
  <c r="U223" i="5"/>
  <c r="H229" i="5" s="1"/>
  <c r="S211" i="5"/>
  <c r="U211" i="5"/>
  <c r="F280" i="6"/>
  <c r="E211" i="5"/>
  <c r="CZ151" i="1"/>
  <c r="Y151" i="1" s="1"/>
  <c r="V272" i="6"/>
  <c r="K206" i="5"/>
  <c r="Y272" i="6"/>
  <c r="L212" i="5"/>
  <c r="Q212" i="5" s="1"/>
  <c r="L210" i="5"/>
  <c r="AB147" i="1"/>
  <c r="V262" i="6"/>
  <c r="K196" i="5"/>
  <c r="F256" i="6"/>
  <c r="E191" i="5"/>
  <c r="U190" i="5"/>
  <c r="S190" i="5"/>
  <c r="E182" i="5"/>
  <c r="F244" i="6"/>
  <c r="G241" i="6"/>
  <c r="G242" i="6"/>
  <c r="U176" i="5"/>
  <c r="S176" i="5"/>
  <c r="H177" i="5"/>
  <c r="R177" i="5" s="1"/>
  <c r="V226" i="6"/>
  <c r="K167" i="5"/>
  <c r="V216" i="6"/>
  <c r="K157" i="5"/>
  <c r="Y216" i="6"/>
  <c r="L165" i="5"/>
  <c r="Q165" i="5" s="1"/>
  <c r="L163" i="5"/>
  <c r="CR124" i="1"/>
  <c r="Q124" i="1" s="1"/>
  <c r="H158" i="5"/>
  <c r="GK122" i="1"/>
  <c r="X214" i="6"/>
  <c r="GK120" i="1"/>
  <c r="X206" i="6"/>
  <c r="S117" i="1"/>
  <c r="U117" i="1"/>
  <c r="AD117" i="1"/>
  <c r="CR117" i="1" s="1"/>
  <c r="Q117" i="1" s="1"/>
  <c r="U138" i="5"/>
  <c r="S138" i="5"/>
  <c r="CT112" i="1"/>
  <c r="S112" i="1" s="1"/>
  <c r="G192" i="6"/>
  <c r="G191" i="6"/>
  <c r="H133" i="5"/>
  <c r="R133" i="5" s="1"/>
  <c r="U132" i="5"/>
  <c r="H136" i="5" s="1"/>
  <c r="S132" i="5"/>
  <c r="U184" i="6"/>
  <c r="H130" i="5"/>
  <c r="X130" i="5" s="1"/>
  <c r="CT108" i="1"/>
  <c r="S129" i="5"/>
  <c r="U129" i="5"/>
  <c r="GX106" i="1"/>
  <c r="F180" i="6"/>
  <c r="E128" i="5"/>
  <c r="CT104" i="1"/>
  <c r="S104" i="1" s="1"/>
  <c r="G178" i="6"/>
  <c r="S122" i="5"/>
  <c r="G177" i="6"/>
  <c r="H123" i="5"/>
  <c r="R123" i="5" s="1"/>
  <c r="U122" i="5"/>
  <c r="CT102" i="1"/>
  <c r="S102" i="1" s="1"/>
  <c r="V170" i="6" s="1"/>
  <c r="U120" i="5"/>
  <c r="S120" i="5"/>
  <c r="F170" i="6"/>
  <c r="E120" i="5"/>
  <c r="G167" i="6"/>
  <c r="G168" i="6"/>
  <c r="U114" i="5"/>
  <c r="S114" i="5"/>
  <c r="H117" i="5" s="1"/>
  <c r="H115" i="5"/>
  <c r="U112" i="5"/>
  <c r="S112" i="5"/>
  <c r="F158" i="6"/>
  <c r="E111" i="5"/>
  <c r="G155" i="6"/>
  <c r="G156" i="6"/>
  <c r="S105" i="5"/>
  <c r="H106" i="5"/>
  <c r="U105" i="5"/>
  <c r="H109" i="5" s="1"/>
  <c r="GK92" i="1"/>
  <c r="X148" i="6"/>
  <c r="AB92" i="1"/>
  <c r="G148" i="6" s="1"/>
  <c r="H103" i="5"/>
  <c r="X103" i="5" s="1"/>
  <c r="G144" i="6"/>
  <c r="S96" i="5"/>
  <c r="H97" i="5"/>
  <c r="R97" i="5" s="1"/>
  <c r="U96" i="5"/>
  <c r="H100" i="5" s="1"/>
  <c r="G143" i="6"/>
  <c r="V229" i="1"/>
  <c r="Z367" i="6" s="1"/>
  <c r="R229" i="1"/>
  <c r="T227" i="1"/>
  <c r="U225" i="1"/>
  <c r="H279" i="5"/>
  <c r="V224" i="1"/>
  <c r="W224" i="1"/>
  <c r="S224" i="1"/>
  <c r="P222" i="1"/>
  <c r="CP222" i="1" s="1"/>
  <c r="O222" i="1" s="1"/>
  <c r="G351" i="6"/>
  <c r="G352" i="6"/>
  <c r="S263" i="5"/>
  <c r="H269" i="5" s="1"/>
  <c r="H265" i="5"/>
  <c r="R265" i="5" s="1"/>
  <c r="U263" i="5"/>
  <c r="H270" i="5" s="1"/>
  <c r="C346" i="6"/>
  <c r="F345" i="6"/>
  <c r="C264" i="5"/>
  <c r="E263" i="5"/>
  <c r="BB184" i="1"/>
  <c r="BB73" i="1" s="1"/>
  <c r="V182" i="1"/>
  <c r="Z334" i="6" s="1"/>
  <c r="R182" i="1"/>
  <c r="GX181" i="1"/>
  <c r="W181" i="1"/>
  <c r="S181" i="1"/>
  <c r="CS180" i="1"/>
  <c r="R180" i="1" s="1"/>
  <c r="F332" i="6"/>
  <c r="E256" i="5"/>
  <c r="V179" i="1"/>
  <c r="CP178" i="1"/>
  <c r="O178" i="1" s="1"/>
  <c r="U330" i="6"/>
  <c r="AB178" i="1"/>
  <c r="G330" i="6" s="1"/>
  <c r="H255" i="5"/>
  <c r="X255" i="5" s="1"/>
  <c r="V176" i="1"/>
  <c r="Z328" i="6" s="1"/>
  <c r="AB175" i="1"/>
  <c r="V174" i="1"/>
  <c r="Z326" i="6" s="1"/>
  <c r="R174" i="1"/>
  <c r="GX173" i="1"/>
  <c r="W173" i="1"/>
  <c r="S173" i="1"/>
  <c r="GX172" i="1"/>
  <c r="U172" i="1"/>
  <c r="Y324" i="6" s="1"/>
  <c r="CS169" i="1"/>
  <c r="R169" i="1" s="1"/>
  <c r="GK169" i="1" s="1"/>
  <c r="P165" i="1"/>
  <c r="CP165" i="1" s="1"/>
  <c r="O165" i="1" s="1"/>
  <c r="S240" i="5"/>
  <c r="U240" i="5"/>
  <c r="F310" i="6"/>
  <c r="E240" i="5"/>
  <c r="Y302" i="6"/>
  <c r="L242" i="5"/>
  <c r="Q242" i="5" s="1"/>
  <c r="L239" i="5"/>
  <c r="U156" i="1"/>
  <c r="Y290" i="6" s="1"/>
  <c r="G288" i="6"/>
  <c r="G287" i="6"/>
  <c r="H214" i="5"/>
  <c r="U213" i="5"/>
  <c r="H219" i="5" s="1"/>
  <c r="S213" i="5"/>
  <c r="H218" i="5" s="1"/>
  <c r="V152" i="1"/>
  <c r="Z280" i="6" s="1"/>
  <c r="Q152" i="1"/>
  <c r="W280" i="6" s="1"/>
  <c r="G277" i="6"/>
  <c r="G278" i="6"/>
  <c r="H206" i="5"/>
  <c r="U205" i="5"/>
  <c r="H209" i="5" s="1"/>
  <c r="S205" i="5"/>
  <c r="H208" i="5" s="1"/>
  <c r="CT148" i="1"/>
  <c r="S148" i="1" s="1"/>
  <c r="F270" i="6"/>
  <c r="E203" i="5"/>
  <c r="G267" i="6"/>
  <c r="G268" i="6"/>
  <c r="S195" i="5"/>
  <c r="H200" i="5" s="1"/>
  <c r="H196" i="5"/>
  <c r="R196" i="5" s="1"/>
  <c r="U195" i="5"/>
  <c r="H201" i="5" s="1"/>
  <c r="CQ144" i="1"/>
  <c r="P144" i="1" s="1"/>
  <c r="H193" i="5"/>
  <c r="X193" i="5" s="1"/>
  <c r="CT142" i="1"/>
  <c r="S142" i="1" s="1"/>
  <c r="V258" i="6" s="1"/>
  <c r="F258" i="6"/>
  <c r="E192" i="5"/>
  <c r="GX140" i="1"/>
  <c r="U191" i="5"/>
  <c r="S191" i="5"/>
  <c r="CS139" i="1"/>
  <c r="R139" i="1" s="1"/>
  <c r="GK139" i="1" s="1"/>
  <c r="U139" i="1"/>
  <c r="V138" i="1"/>
  <c r="Z254" i="6" s="1"/>
  <c r="R138" i="1"/>
  <c r="Y246" i="6"/>
  <c r="L194" i="5"/>
  <c r="Q194" i="5" s="1"/>
  <c r="L189" i="5"/>
  <c r="CQ136" i="1"/>
  <c r="P136" i="1" s="1"/>
  <c r="H186" i="5"/>
  <c r="GX134" i="1"/>
  <c r="U182" i="5"/>
  <c r="S182" i="5"/>
  <c r="CS133" i="1"/>
  <c r="R133" i="1" s="1"/>
  <c r="GK133" i="1" s="1"/>
  <c r="U133" i="1"/>
  <c r="GK132" i="1"/>
  <c r="X236" i="6"/>
  <c r="CT130" i="1"/>
  <c r="S130" i="1" s="1"/>
  <c r="V234" i="6" s="1"/>
  <c r="F234" i="6"/>
  <c r="E174" i="5"/>
  <c r="G232" i="6"/>
  <c r="G231" i="6"/>
  <c r="H167" i="5"/>
  <c r="U166" i="5"/>
  <c r="H172" i="5" s="1"/>
  <c r="S166" i="5"/>
  <c r="H171" i="5" s="1"/>
  <c r="CS126" i="1"/>
  <c r="R126" i="1" s="1"/>
  <c r="CQ126" i="1"/>
  <c r="H164" i="5"/>
  <c r="X164" i="5" s="1"/>
  <c r="CP124" i="1"/>
  <c r="O124" i="1" s="1"/>
  <c r="U216" i="6"/>
  <c r="K160" i="5"/>
  <c r="GX122" i="1"/>
  <c r="CT122" i="1"/>
  <c r="S122" i="1" s="1"/>
  <c r="U122" i="1"/>
  <c r="Y214" i="6" s="1"/>
  <c r="AD122" i="1"/>
  <c r="CR122" i="1" s="1"/>
  <c r="Q122" i="1" s="1"/>
  <c r="W214" i="6" s="1"/>
  <c r="V121" i="1"/>
  <c r="CT120" i="1"/>
  <c r="S120" i="1" s="1"/>
  <c r="G211" i="6"/>
  <c r="S148" i="5"/>
  <c r="H151" i="5" s="1"/>
  <c r="H149" i="5"/>
  <c r="G212" i="6"/>
  <c r="U148" i="5"/>
  <c r="H152" i="5" s="1"/>
  <c r="U118" i="1"/>
  <c r="Y204" i="6" s="1"/>
  <c r="CQ118" i="1"/>
  <c r="P118" i="1" s="1"/>
  <c r="U204" i="6" s="1"/>
  <c r="H146" i="5"/>
  <c r="X146" i="5" s="1"/>
  <c r="T117" i="1"/>
  <c r="G201" i="6"/>
  <c r="G202" i="6"/>
  <c r="H141" i="5"/>
  <c r="U140" i="5"/>
  <c r="H144" i="5" s="1"/>
  <c r="S140" i="5"/>
  <c r="H143" i="5" s="1"/>
  <c r="GK114" i="1"/>
  <c r="X194" i="6"/>
  <c r="F194" i="6"/>
  <c r="E138" i="5"/>
  <c r="CS111" i="1"/>
  <c r="R111" i="1" s="1"/>
  <c r="W110" i="1"/>
  <c r="CT110" i="1"/>
  <c r="S110" i="1" s="1"/>
  <c r="U130" i="5"/>
  <c r="S130" i="5"/>
  <c r="U107" i="1"/>
  <c r="P106" i="1"/>
  <c r="H128" i="5"/>
  <c r="X128" i="5" s="1"/>
  <c r="GX101" i="1"/>
  <c r="CT98" i="1"/>
  <c r="S98" i="1" s="1"/>
  <c r="V160" i="6" s="1"/>
  <c r="H111" i="5"/>
  <c r="X111" i="5" s="1"/>
  <c r="CT94" i="1"/>
  <c r="S94" i="1" s="1"/>
  <c r="CZ93" i="1"/>
  <c r="Y93" i="1" s="1"/>
  <c r="U103" i="5"/>
  <c r="S103" i="5"/>
  <c r="P91" i="1"/>
  <c r="CP91" i="1" s="1"/>
  <c r="O91" i="1" s="1"/>
  <c r="CS90" i="1"/>
  <c r="R90" i="1" s="1"/>
  <c r="H102" i="5"/>
  <c r="X102" i="5" s="1"/>
  <c r="CS88" i="1"/>
  <c r="R88" i="1" s="1"/>
  <c r="AB88" i="1"/>
  <c r="G138" i="6" s="1"/>
  <c r="H98" i="5"/>
  <c r="V84" i="1"/>
  <c r="Z134" i="6" s="1"/>
  <c r="R84" i="1"/>
  <c r="U83" i="1"/>
  <c r="T80" i="1"/>
  <c r="W79" i="1"/>
  <c r="S79" i="1"/>
  <c r="U78" i="1"/>
  <c r="Y122" i="6" s="1"/>
  <c r="G120" i="6"/>
  <c r="G119" i="6"/>
  <c r="S78" i="5"/>
  <c r="U78" i="5"/>
  <c r="H79" i="5"/>
  <c r="R79" i="5" s="1"/>
  <c r="EG39" i="1"/>
  <c r="AO39" i="1"/>
  <c r="G102" i="6"/>
  <c r="G103" i="6"/>
  <c r="U60" i="5"/>
  <c r="H66" i="5" s="1"/>
  <c r="S60" i="5"/>
  <c r="H65" i="5" s="1"/>
  <c r="H62" i="5"/>
  <c r="U36" i="1"/>
  <c r="V36" i="1"/>
  <c r="Q36" i="1"/>
  <c r="Y82" i="6"/>
  <c r="L59" i="5"/>
  <c r="Q59" i="5" s="1"/>
  <c r="L58" i="5"/>
  <c r="CT35" i="1"/>
  <c r="S35" i="1" s="1"/>
  <c r="G93" i="6"/>
  <c r="G94" i="6"/>
  <c r="U54" i="5"/>
  <c r="H57" i="5" s="1"/>
  <c r="S54" i="5"/>
  <c r="H56" i="5" s="1"/>
  <c r="H55" i="5"/>
  <c r="CP34" i="1"/>
  <c r="O34" i="1" s="1"/>
  <c r="CS33" i="1"/>
  <c r="R33" i="1" s="1"/>
  <c r="Y68" i="6"/>
  <c r="L53" i="5"/>
  <c r="Q53" i="5" s="1"/>
  <c r="L52" i="5"/>
  <c r="CD39" i="1"/>
  <c r="CS31" i="1"/>
  <c r="R31" i="1" s="1"/>
  <c r="Y54" i="6"/>
  <c r="L47" i="5"/>
  <c r="Q47" i="5" s="1"/>
  <c r="L46" i="5"/>
  <c r="U94" i="5"/>
  <c r="S94" i="5"/>
  <c r="CQ84" i="1"/>
  <c r="P84" i="1" s="1"/>
  <c r="U134" i="6" s="1"/>
  <c r="G131" i="6"/>
  <c r="G132" i="6"/>
  <c r="S87" i="5"/>
  <c r="H90" i="5" s="1"/>
  <c r="H88" i="5"/>
  <c r="R88" i="5" s="1"/>
  <c r="U87" i="5"/>
  <c r="U85" i="5"/>
  <c r="S85" i="5"/>
  <c r="F124" i="6"/>
  <c r="E85" i="5"/>
  <c r="F122" i="6"/>
  <c r="E84" i="5"/>
  <c r="V96" i="6"/>
  <c r="K62" i="5"/>
  <c r="P36" i="1"/>
  <c r="FQ39" i="1"/>
  <c r="U54" i="6"/>
  <c r="GK29" i="1"/>
  <c r="X40" i="6"/>
  <c r="Y40" i="6"/>
  <c r="L41" i="5"/>
  <c r="Q41" i="5" s="1"/>
  <c r="L40" i="5"/>
  <c r="CT86" i="1"/>
  <c r="S86" i="1" s="1"/>
  <c r="V136" i="6" s="1"/>
  <c r="V85" i="1"/>
  <c r="P85" i="1"/>
  <c r="S83" i="1"/>
  <c r="CY83" i="1" s="1"/>
  <c r="X83" i="1" s="1"/>
  <c r="V80" i="1"/>
  <c r="Z124" i="6" s="1"/>
  <c r="CS79" i="1"/>
  <c r="R79" i="1" s="1"/>
  <c r="GK79" i="1" s="1"/>
  <c r="U79" i="1"/>
  <c r="GX78" i="1"/>
  <c r="GB184" i="1" s="1"/>
  <c r="U84" i="5"/>
  <c r="S84" i="5"/>
  <c r="ET39" i="1"/>
  <c r="CS37" i="1"/>
  <c r="R37" i="1" s="1"/>
  <c r="CZ37" i="1" s="1"/>
  <c r="Y37" i="1" s="1"/>
  <c r="Y96" i="6"/>
  <c r="L68" i="5"/>
  <c r="Q68" i="5" s="1"/>
  <c r="L67" i="5"/>
  <c r="AD37" i="1"/>
  <c r="C97" i="6"/>
  <c r="F96" i="6"/>
  <c r="E60" i="5"/>
  <c r="C61" i="5"/>
  <c r="BY39" i="1"/>
  <c r="CS36" i="1"/>
  <c r="R36" i="1" s="1"/>
  <c r="GK36" i="1" s="1"/>
  <c r="T36" i="1"/>
  <c r="AG39" i="1" s="1"/>
  <c r="AB36" i="1"/>
  <c r="CS35" i="1"/>
  <c r="R35" i="1" s="1"/>
  <c r="X82" i="6" s="1"/>
  <c r="CT33" i="1"/>
  <c r="S33" i="1" s="1"/>
  <c r="G79" i="6"/>
  <c r="G80" i="6"/>
  <c r="S48" i="5"/>
  <c r="H50" i="5" s="1"/>
  <c r="H49" i="5"/>
  <c r="U48" i="5"/>
  <c r="H51" i="5" s="1"/>
  <c r="CS32" i="1"/>
  <c r="R32" i="1" s="1"/>
  <c r="AE39" i="1" s="1"/>
  <c r="CT31" i="1"/>
  <c r="S31" i="1" s="1"/>
  <c r="G65" i="6"/>
  <c r="G66" i="6"/>
  <c r="H43" i="5"/>
  <c r="U42" i="5"/>
  <c r="H45" i="5" s="1"/>
  <c r="S42" i="5"/>
  <c r="H44" i="5" s="1"/>
  <c r="CQ86" i="1"/>
  <c r="P86" i="1" s="1"/>
  <c r="H94" i="5"/>
  <c r="X94" i="5" s="1"/>
  <c r="F136" i="6"/>
  <c r="E94" i="5"/>
  <c r="U93" i="5"/>
  <c r="S93" i="5"/>
  <c r="F134" i="6"/>
  <c r="E93" i="5"/>
  <c r="Y126" i="6"/>
  <c r="L95" i="5"/>
  <c r="Q95" i="5" s="1"/>
  <c r="L92" i="5"/>
  <c r="W78" i="1"/>
  <c r="V78" i="1"/>
  <c r="Z122" i="6" s="1"/>
  <c r="V114" i="6"/>
  <c r="K79" i="5"/>
  <c r="Y114" i="6"/>
  <c r="L86" i="5"/>
  <c r="Q86" i="5" s="1"/>
  <c r="L260" i="5" s="1"/>
  <c r="L83" i="5"/>
  <c r="G26" i="1"/>
  <c r="C106" i="6"/>
  <c r="A70" i="5"/>
  <c r="U96" i="6"/>
  <c r="AI39" i="1"/>
  <c r="AB29" i="1"/>
  <c r="G40" i="6" s="1"/>
  <c r="G51" i="6"/>
  <c r="G52" i="6"/>
  <c r="H37" i="5"/>
  <c r="U36" i="5"/>
  <c r="H39" i="5" s="1"/>
  <c r="S36" i="5"/>
  <c r="H38" i="5" s="1"/>
  <c r="X155" i="5"/>
  <c r="DU333" i="1"/>
  <c r="ET324" i="1"/>
  <c r="P346" i="1"/>
  <c r="CY330" i="1"/>
  <c r="X330" i="1" s="1"/>
  <c r="GM330" i="1" s="1"/>
  <c r="CZ330" i="1"/>
  <c r="Y330" i="1" s="1"/>
  <c r="EB333" i="1"/>
  <c r="EK333" i="1"/>
  <c r="FT324" i="1"/>
  <c r="DY333" i="1"/>
  <c r="AJ333" i="1"/>
  <c r="CB281" i="1"/>
  <c r="AS290" i="1"/>
  <c r="DN290" i="1"/>
  <c r="EA281" i="1"/>
  <c r="AC290" i="1"/>
  <c r="ES333" i="1"/>
  <c r="GB324" i="1"/>
  <c r="FR324" i="1"/>
  <c r="EI333" i="1"/>
  <c r="FY333" i="1"/>
  <c r="DW333" i="1"/>
  <c r="GK327" i="1"/>
  <c r="DZ333" i="1"/>
  <c r="DV333" i="1"/>
  <c r="BZ324" i="1"/>
  <c r="CG333" i="1"/>
  <c r="AQ333" i="1"/>
  <c r="CY326" i="1"/>
  <c r="X326" i="1" s="1"/>
  <c r="GM326" i="1" s="1"/>
  <c r="CZ326" i="1"/>
  <c r="Y326" i="1" s="1"/>
  <c r="AF333" i="1"/>
  <c r="CY287" i="1"/>
  <c r="X287" i="1" s="1"/>
  <c r="CZ287" i="1"/>
  <c r="Y287" i="1" s="1"/>
  <c r="EB290" i="1"/>
  <c r="AC333" i="1"/>
  <c r="CP328" i="1"/>
  <c r="O328" i="1" s="1"/>
  <c r="AB333" i="1" s="1"/>
  <c r="ER281" i="1"/>
  <c r="P301" i="1"/>
  <c r="CI290" i="1"/>
  <c r="BY281" i="1"/>
  <c r="AP290" i="1"/>
  <c r="CY286" i="1"/>
  <c r="X286" i="1" s="1"/>
  <c r="CZ286" i="1"/>
  <c r="Y286" i="1" s="1"/>
  <c r="CY284" i="1"/>
  <c r="X284" i="1" s="1"/>
  <c r="CZ284" i="1"/>
  <c r="Y284" i="1" s="1"/>
  <c r="DX290" i="1"/>
  <c r="AI281" i="1"/>
  <c r="V290" i="1"/>
  <c r="CR283" i="1"/>
  <c r="Q283" i="1" s="1"/>
  <c r="AB283" i="1"/>
  <c r="GP330" i="1"/>
  <c r="GK326" i="1"/>
  <c r="AE333" i="1"/>
  <c r="CY328" i="1"/>
  <c r="X328" i="1" s="1"/>
  <c r="CZ328" i="1"/>
  <c r="Y328" i="1" s="1"/>
  <c r="AI333" i="1"/>
  <c r="AD324" i="1"/>
  <c r="Q333" i="1"/>
  <c r="CY288" i="1"/>
  <c r="X288" i="1" s="1"/>
  <c r="CZ288" i="1"/>
  <c r="Y288" i="1" s="1"/>
  <c r="GB281" i="1"/>
  <c r="ES290" i="1"/>
  <c r="GK286" i="1"/>
  <c r="DW290" i="1"/>
  <c r="CP286" i="1"/>
  <c r="O286" i="1" s="1"/>
  <c r="CY285" i="1"/>
  <c r="X285" i="1" s="1"/>
  <c r="DU290" i="1"/>
  <c r="CP284" i="1"/>
  <c r="O284" i="1" s="1"/>
  <c r="GK283" i="1"/>
  <c r="AE290" i="1"/>
  <c r="AP324" i="1"/>
  <c r="F342" i="1"/>
  <c r="GP326" i="1"/>
  <c r="EA333" i="1"/>
  <c r="AG333" i="1"/>
  <c r="AH324" i="1"/>
  <c r="U333" i="1"/>
  <c r="CP288" i="1"/>
  <c r="O288" i="1" s="1"/>
  <c r="DZ290" i="1"/>
  <c r="CI333" i="1"/>
  <c r="AB330" i="1"/>
  <c r="AB328" i="1"/>
  <c r="GC324" i="1"/>
  <c r="BY324" i="1"/>
  <c r="AO324" i="1"/>
  <c r="P306" i="1"/>
  <c r="ET362" i="1"/>
  <c r="EL333" i="1"/>
  <c r="EH333" i="1"/>
  <c r="BB333" i="1"/>
  <c r="AT333" i="1"/>
  <c r="CT331" i="1"/>
  <c r="S331" i="1" s="1"/>
  <c r="CT329" i="1"/>
  <c r="S329" i="1" s="1"/>
  <c r="CT327" i="1"/>
  <c r="S327" i="1" s="1"/>
  <c r="AB326" i="1"/>
  <c r="FQ324" i="1"/>
  <c r="EG324" i="1"/>
  <c r="P300" i="1"/>
  <c r="EP290" i="1"/>
  <c r="EK290" i="1"/>
  <c r="CL281" i="1"/>
  <c r="BC290" i="1"/>
  <c r="CG290" i="1"/>
  <c r="BB290" i="1"/>
  <c r="AB288" i="1"/>
  <c r="G414" i="6" s="1"/>
  <c r="GX285" i="1"/>
  <c r="CJ290" i="1" s="1"/>
  <c r="AB285" i="1"/>
  <c r="W283" i="1"/>
  <c r="AJ290" i="1" s="1"/>
  <c r="S283" i="1"/>
  <c r="GA281" i="1"/>
  <c r="FV281" i="1"/>
  <c r="FQ281" i="1"/>
  <c r="CR244" i="1"/>
  <c r="Q244" i="1" s="1"/>
  <c r="AB244" i="1"/>
  <c r="CZ243" i="1"/>
  <c r="Y243" i="1" s="1"/>
  <c r="CY243" i="1"/>
  <c r="X243" i="1" s="1"/>
  <c r="AB243" i="1"/>
  <c r="G395" i="6" s="1"/>
  <c r="CP241" i="1"/>
  <c r="O241" i="1" s="1"/>
  <c r="CY240" i="1"/>
  <c r="X240" i="1" s="1"/>
  <c r="CZ240" i="1"/>
  <c r="Y240" i="1" s="1"/>
  <c r="CY233" i="1"/>
  <c r="X233" i="1" s="1"/>
  <c r="CZ233" i="1"/>
  <c r="Y233" i="1" s="1"/>
  <c r="BY218" i="1"/>
  <c r="AP247" i="1"/>
  <c r="CI247" i="1"/>
  <c r="CZ228" i="1"/>
  <c r="Y228" i="1" s="1"/>
  <c r="CY228" i="1"/>
  <c r="X228" i="1" s="1"/>
  <c r="CY227" i="1"/>
  <c r="X227" i="1" s="1"/>
  <c r="CZ227" i="1"/>
  <c r="Y227" i="1" s="1"/>
  <c r="BZ281" i="1"/>
  <c r="AQ290" i="1"/>
  <c r="CZ285" i="1"/>
  <c r="Y285" i="1" s="1"/>
  <c r="AG290" i="1"/>
  <c r="CR240" i="1"/>
  <c r="Q240" i="1" s="1"/>
  <c r="CP240" i="1" s="1"/>
  <c r="O240" i="1" s="1"/>
  <c r="AB240" i="1"/>
  <c r="EH247" i="1"/>
  <c r="GA247" i="1"/>
  <c r="FQ218" i="1"/>
  <c r="CY235" i="1"/>
  <c r="X235" i="1" s="1"/>
  <c r="CZ235" i="1"/>
  <c r="Y235" i="1" s="1"/>
  <c r="AB232" i="1"/>
  <c r="CR232" i="1"/>
  <c r="GK228" i="1"/>
  <c r="BA324" i="1"/>
  <c r="P309" i="1"/>
  <c r="EH290" i="1"/>
  <c r="CD281" i="1"/>
  <c r="AU290" i="1"/>
  <c r="AO290" i="1"/>
  <c r="T286" i="1"/>
  <c r="DY290" i="1" s="1"/>
  <c r="AB286" i="1"/>
  <c r="G411" i="6" s="1"/>
  <c r="U285" i="1"/>
  <c r="AH290" i="1" s="1"/>
  <c r="Q285" i="1"/>
  <c r="CP285" i="1" s="1"/>
  <c r="O285" i="1" s="1"/>
  <c r="AB284" i="1"/>
  <c r="G408" i="6" s="1"/>
  <c r="GD281" i="1"/>
  <c r="ET281" i="1"/>
  <c r="CZ245" i="1"/>
  <c r="Y245" i="1" s="1"/>
  <c r="AB245" i="1"/>
  <c r="G397" i="6" s="1"/>
  <c r="CP244" i="1"/>
  <c r="O244" i="1" s="1"/>
  <c r="CZ238" i="1"/>
  <c r="Y238" i="1" s="1"/>
  <c r="CY238" i="1"/>
  <c r="X238" i="1" s="1"/>
  <c r="CY231" i="1"/>
  <c r="X231" i="1" s="1"/>
  <c r="CZ231" i="1"/>
  <c r="Y231" i="1" s="1"/>
  <c r="CY229" i="1"/>
  <c r="X229" i="1" s="1"/>
  <c r="CZ229" i="1"/>
  <c r="Y229" i="1" s="1"/>
  <c r="EB247" i="1"/>
  <c r="CP220" i="1"/>
  <c r="O220" i="1" s="1"/>
  <c r="FR281" i="1"/>
  <c r="FT218" i="1"/>
  <c r="EK247" i="1"/>
  <c r="CP245" i="1"/>
  <c r="O245" i="1" s="1"/>
  <c r="CY244" i="1"/>
  <c r="X244" i="1" s="1"/>
  <c r="CZ244" i="1"/>
  <c r="Y244" i="1" s="1"/>
  <c r="CY242" i="1"/>
  <c r="X242" i="1" s="1"/>
  <c r="GM242" i="1" s="1"/>
  <c r="CZ242" i="1"/>
  <c r="Y242" i="1" s="1"/>
  <c r="CZ234" i="1"/>
  <c r="Y234" i="1" s="1"/>
  <c r="CY234" i="1"/>
  <c r="X234" i="1" s="1"/>
  <c r="F266" i="1"/>
  <c r="F260" i="1"/>
  <c r="FY247" i="1"/>
  <c r="EG247" i="1"/>
  <c r="CG247" i="1"/>
  <c r="AS247" i="1"/>
  <c r="AO247" i="1"/>
  <c r="CS245" i="1"/>
  <c r="R245" i="1" s="1"/>
  <c r="CQ243" i="1"/>
  <c r="P243" i="1" s="1"/>
  <c r="CS241" i="1"/>
  <c r="R241" i="1" s="1"/>
  <c r="CY237" i="1"/>
  <c r="X237" i="1" s="1"/>
  <c r="T235" i="1"/>
  <c r="AB235" i="1"/>
  <c r="G380" i="6" s="1"/>
  <c r="U234" i="1"/>
  <c r="Q234" i="1"/>
  <c r="CP234" i="1" s="1"/>
  <c r="O234" i="1" s="1"/>
  <c r="T231" i="1"/>
  <c r="AB231" i="1"/>
  <c r="G376" i="6" s="1"/>
  <c r="CQ230" i="1"/>
  <c r="AD225" i="1"/>
  <c r="CS225" i="1"/>
  <c r="R225" i="1" s="1"/>
  <c r="CY225" i="1" s="1"/>
  <c r="X225" i="1" s="1"/>
  <c r="CX428" i="3"/>
  <c r="CX432" i="3"/>
  <c r="CX429" i="3"/>
  <c r="CX433" i="3"/>
  <c r="CX430" i="3"/>
  <c r="CX427" i="3"/>
  <c r="CX431" i="3"/>
  <c r="AD221" i="1"/>
  <c r="CS221" i="1"/>
  <c r="R221" i="1" s="1"/>
  <c r="CX408" i="3"/>
  <c r="CX412" i="3"/>
  <c r="CX405" i="3"/>
  <c r="CX409" i="3"/>
  <c r="CX413" i="3"/>
  <c r="CX406" i="3"/>
  <c r="CX410" i="3"/>
  <c r="CX414" i="3"/>
  <c r="CX407" i="3"/>
  <c r="CX411" i="3"/>
  <c r="CX415" i="3"/>
  <c r="CY178" i="1"/>
  <c r="X178" i="1" s="1"/>
  <c r="CZ178" i="1"/>
  <c r="Y178" i="1" s="1"/>
  <c r="CR177" i="1"/>
  <c r="Q177" i="1" s="1"/>
  <c r="CP177" i="1" s="1"/>
  <c r="O177" i="1" s="1"/>
  <c r="AB177" i="1"/>
  <c r="FQ73" i="1"/>
  <c r="EH184" i="1"/>
  <c r="GA184" i="1"/>
  <c r="CZ176" i="1"/>
  <c r="Y176" i="1" s="1"/>
  <c r="CY176" i="1"/>
  <c r="X176" i="1" s="1"/>
  <c r="CY175" i="1"/>
  <c r="X175" i="1" s="1"/>
  <c r="CZ175" i="1"/>
  <c r="Y175" i="1" s="1"/>
  <c r="BY73" i="1"/>
  <c r="AP184" i="1"/>
  <c r="CI184" i="1"/>
  <c r="AI184" i="1"/>
  <c r="CZ236" i="1"/>
  <c r="Y236" i="1" s="1"/>
  <c r="GM236" i="1" s="1"/>
  <c r="CX456" i="3"/>
  <c r="CX460" i="3"/>
  <c r="CX464" i="3"/>
  <c r="CX453" i="3"/>
  <c r="CX457" i="3"/>
  <c r="CX461" i="3"/>
  <c r="CX454" i="3"/>
  <c r="CX458" i="3"/>
  <c r="CX462" i="3"/>
  <c r="CX455" i="3"/>
  <c r="CX459" i="3"/>
  <c r="CX463" i="3"/>
  <c r="CY226" i="1"/>
  <c r="X226" i="1" s="1"/>
  <c r="CQ225" i="1"/>
  <c r="P225" i="1" s="1"/>
  <c r="AB225" i="1"/>
  <c r="G356" i="6" s="1"/>
  <c r="CQ221" i="1"/>
  <c r="P221" i="1" s="1"/>
  <c r="AB221" i="1"/>
  <c r="G345" i="6" s="1"/>
  <c r="CY221" i="1"/>
  <c r="X221" i="1" s="1"/>
  <c r="GD73" i="1"/>
  <c r="EU184" i="1"/>
  <c r="GO178" i="1"/>
  <c r="GM178" i="1"/>
  <c r="CR176" i="1"/>
  <c r="Q176" i="1" s="1"/>
  <c r="W328" i="6" s="1"/>
  <c r="AB176" i="1"/>
  <c r="G328" i="6" s="1"/>
  <c r="EU247" i="1"/>
  <c r="EM247" i="1"/>
  <c r="EI247" i="1"/>
  <c r="CX444" i="3"/>
  <c r="CX441" i="3"/>
  <c r="CX445" i="3"/>
  <c r="CX442" i="3"/>
  <c r="CX446" i="3"/>
  <c r="CX443" i="3"/>
  <c r="AB226" i="1"/>
  <c r="AB224" i="1"/>
  <c r="CS223" i="1"/>
  <c r="R223" i="1" s="1"/>
  <c r="CZ223" i="1" s="1"/>
  <c r="Y223" i="1" s="1"/>
  <c r="AD223" i="1"/>
  <c r="CR223" i="1" s="1"/>
  <c r="Q223" i="1" s="1"/>
  <c r="W354" i="6" s="1"/>
  <c r="AB222" i="1"/>
  <c r="AB220" i="1"/>
  <c r="FV73" i="1"/>
  <c r="EM184" i="1"/>
  <c r="CY182" i="1"/>
  <c r="X182" i="1" s="1"/>
  <c r="CZ182" i="1"/>
  <c r="Y182" i="1" s="1"/>
  <c r="CR181" i="1"/>
  <c r="Q181" i="1" s="1"/>
  <c r="CP181" i="1" s="1"/>
  <c r="O181" i="1" s="1"/>
  <c r="AB181" i="1"/>
  <c r="CZ180" i="1"/>
  <c r="Y180" i="1" s="1"/>
  <c r="CY180" i="1"/>
  <c r="X180" i="1" s="1"/>
  <c r="CY179" i="1"/>
  <c r="X179" i="1" s="1"/>
  <c r="CZ179" i="1"/>
  <c r="Y179" i="1" s="1"/>
  <c r="CP176" i="1"/>
  <c r="O176" i="1" s="1"/>
  <c r="CY174" i="1"/>
  <c r="X174" i="1" s="1"/>
  <c r="CZ174" i="1"/>
  <c r="Y174" i="1" s="1"/>
  <c r="CR173" i="1"/>
  <c r="Q173" i="1" s="1"/>
  <c r="CP173" i="1" s="1"/>
  <c r="O173" i="1" s="1"/>
  <c r="AB173" i="1"/>
  <c r="AB239" i="1"/>
  <c r="G391" i="6" s="1"/>
  <c r="U238" i="1"/>
  <c r="Q238" i="1"/>
  <c r="CP238" i="1" s="1"/>
  <c r="O238" i="1" s="1"/>
  <c r="AB237" i="1"/>
  <c r="G382" i="6" s="1"/>
  <c r="P235" i="1"/>
  <c r="AD233" i="1"/>
  <c r="CR233" i="1" s="1"/>
  <c r="Q233" i="1" s="1"/>
  <c r="I232" i="1"/>
  <c r="GX232" i="1" s="1"/>
  <c r="P231" i="1"/>
  <c r="I230" i="1"/>
  <c r="S230" i="1" s="1"/>
  <c r="AD229" i="1"/>
  <c r="CR229" i="1" s="1"/>
  <c r="Q229" i="1" s="1"/>
  <c r="U228" i="1"/>
  <c r="Q228" i="1"/>
  <c r="CP228" i="1" s="1"/>
  <c r="O228" i="1" s="1"/>
  <c r="AB223" i="1"/>
  <c r="G354" i="6" s="1"/>
  <c r="CQ223" i="1"/>
  <c r="P223" i="1" s="1"/>
  <c r="GB73" i="1"/>
  <c r="ES184" i="1"/>
  <c r="CR180" i="1"/>
  <c r="Q180" i="1" s="1"/>
  <c r="W332" i="6" s="1"/>
  <c r="AB180" i="1"/>
  <c r="G332" i="6" s="1"/>
  <c r="CP174" i="1"/>
  <c r="O174" i="1" s="1"/>
  <c r="CX468" i="3"/>
  <c r="CX465" i="3"/>
  <c r="CX469" i="3"/>
  <c r="CX473" i="3"/>
  <c r="CX466" i="3"/>
  <c r="CX470" i="3"/>
  <c r="CX467" i="3"/>
  <c r="CX471" i="3"/>
  <c r="CX475" i="3"/>
  <c r="CX474" i="3"/>
  <c r="CX476" i="3"/>
  <c r="CX472" i="3"/>
  <c r="CX448" i="3"/>
  <c r="CX452" i="3"/>
  <c r="CX449" i="3"/>
  <c r="CX450" i="3"/>
  <c r="CX447" i="3"/>
  <c r="CX451" i="3"/>
  <c r="CX436" i="3"/>
  <c r="CX440" i="3"/>
  <c r="CX437" i="3"/>
  <c r="CX434" i="3"/>
  <c r="CX438" i="3"/>
  <c r="CX435" i="3"/>
  <c r="CX439" i="3"/>
  <c r="CX416" i="3"/>
  <c r="CX420" i="3"/>
  <c r="CX424" i="3"/>
  <c r="CX417" i="3"/>
  <c r="CX421" i="3"/>
  <c r="CX425" i="3"/>
  <c r="CX418" i="3"/>
  <c r="CX422" i="3"/>
  <c r="CX426" i="3"/>
  <c r="CX419" i="3"/>
  <c r="CX423" i="3"/>
  <c r="F197" i="1"/>
  <c r="FY184" i="1"/>
  <c r="EK184" i="1"/>
  <c r="EG184" i="1"/>
  <c r="CG184" i="1"/>
  <c r="AS184" i="1"/>
  <c r="AO184" i="1"/>
  <c r="AD172" i="1"/>
  <c r="CR172" i="1" s="1"/>
  <c r="Q172" i="1" s="1"/>
  <c r="W324" i="6" s="1"/>
  <c r="CS172" i="1"/>
  <c r="R172" i="1" s="1"/>
  <c r="W171" i="1"/>
  <c r="S171" i="1"/>
  <c r="CP171" i="1" s="1"/>
  <c r="O171" i="1" s="1"/>
  <c r="AB171" i="1"/>
  <c r="AD168" i="1"/>
  <c r="CS168" i="1"/>
  <c r="R168" i="1" s="1"/>
  <c r="CS164" i="1"/>
  <c r="R164" i="1" s="1"/>
  <c r="X310" i="6" s="1"/>
  <c r="AD164" i="1"/>
  <c r="CR164" i="1" s="1"/>
  <c r="Q164" i="1" s="1"/>
  <c r="W310" i="6" s="1"/>
  <c r="W163" i="1"/>
  <c r="S163" i="1"/>
  <c r="AB163" i="1"/>
  <c r="CQ161" i="1"/>
  <c r="P161" i="1" s="1"/>
  <c r="AD160" i="1"/>
  <c r="CR160" i="1" s="1"/>
  <c r="Q160" i="1" s="1"/>
  <c r="W300" i="6" s="1"/>
  <c r="CS160" i="1"/>
  <c r="R160" i="1" s="1"/>
  <c r="X300" i="6" s="1"/>
  <c r="W159" i="1"/>
  <c r="S159" i="1"/>
  <c r="AB159" i="1"/>
  <c r="CQ157" i="1"/>
  <c r="P157" i="1" s="1"/>
  <c r="CS156" i="1"/>
  <c r="R156" i="1" s="1"/>
  <c r="X290" i="6" s="1"/>
  <c r="AD156" i="1"/>
  <c r="CR156" i="1" s="1"/>
  <c r="Q156" i="1" s="1"/>
  <c r="W290" i="6" s="1"/>
  <c r="W155" i="1"/>
  <c r="S155" i="1"/>
  <c r="CP155" i="1" s="1"/>
  <c r="O155" i="1" s="1"/>
  <c r="AB155" i="1"/>
  <c r="CQ154" i="1"/>
  <c r="P154" i="1" s="1"/>
  <c r="AB154" i="1"/>
  <c r="G282" i="6" s="1"/>
  <c r="CR151" i="1"/>
  <c r="Q151" i="1" s="1"/>
  <c r="CP151" i="1" s="1"/>
  <c r="O151" i="1" s="1"/>
  <c r="AB151" i="1"/>
  <c r="CP143" i="1"/>
  <c r="O143" i="1" s="1"/>
  <c r="CP127" i="1"/>
  <c r="O127" i="1" s="1"/>
  <c r="CY126" i="1"/>
  <c r="X126" i="1" s="1"/>
  <c r="CZ126" i="1"/>
  <c r="Y126" i="1" s="1"/>
  <c r="CZ124" i="1"/>
  <c r="Y124" i="1" s="1"/>
  <c r="CY124" i="1"/>
  <c r="X124" i="1" s="1"/>
  <c r="CY117" i="1"/>
  <c r="X117" i="1" s="1"/>
  <c r="CZ117" i="1"/>
  <c r="Y117" i="1" s="1"/>
  <c r="CS181" i="1"/>
  <c r="R181" i="1" s="1"/>
  <c r="GK181" i="1" s="1"/>
  <c r="CQ179" i="1"/>
  <c r="P179" i="1" s="1"/>
  <c r="CP179" i="1" s="1"/>
  <c r="O179" i="1" s="1"/>
  <c r="CS177" i="1"/>
  <c r="R177" i="1" s="1"/>
  <c r="GK177" i="1" s="1"/>
  <c r="CQ175" i="1"/>
  <c r="P175" i="1" s="1"/>
  <c r="CP175" i="1" s="1"/>
  <c r="O175" i="1" s="1"/>
  <c r="CS173" i="1"/>
  <c r="R173" i="1" s="1"/>
  <c r="GK173" i="1" s="1"/>
  <c r="CQ172" i="1"/>
  <c r="P172" i="1" s="1"/>
  <c r="AB172" i="1"/>
  <c r="G324" i="6" s="1"/>
  <c r="GX171" i="1"/>
  <c r="CJ184" i="1" s="1"/>
  <c r="CY169" i="1"/>
  <c r="X169" i="1" s="1"/>
  <c r="CQ168" i="1"/>
  <c r="P168" i="1" s="1"/>
  <c r="CS167" i="1"/>
  <c r="R167" i="1" s="1"/>
  <c r="GK167" i="1" s="1"/>
  <c r="AD167" i="1"/>
  <c r="CR167" i="1" s="1"/>
  <c r="Q167" i="1" s="1"/>
  <c r="AB164" i="1"/>
  <c r="G310" i="6" s="1"/>
  <c r="CQ164" i="1"/>
  <c r="P164" i="1" s="1"/>
  <c r="CP163" i="1"/>
  <c r="O163" i="1" s="1"/>
  <c r="CQ160" i="1"/>
  <c r="P160" i="1" s="1"/>
  <c r="U300" i="6" s="1"/>
  <c r="CP159" i="1"/>
  <c r="O159" i="1" s="1"/>
  <c r="CQ156" i="1"/>
  <c r="P156" i="1" s="1"/>
  <c r="U290" i="6" s="1"/>
  <c r="CY156" i="1"/>
  <c r="X156" i="1" s="1"/>
  <c r="CZ145" i="1"/>
  <c r="Y145" i="1" s="1"/>
  <c r="CY145" i="1"/>
  <c r="X145" i="1" s="1"/>
  <c r="CY143" i="1"/>
  <c r="X143" i="1" s="1"/>
  <c r="CZ143" i="1"/>
  <c r="Y143" i="1" s="1"/>
  <c r="CZ142" i="1"/>
  <c r="Y142" i="1" s="1"/>
  <c r="CY142" i="1"/>
  <c r="X142" i="1" s="1"/>
  <c r="CP136" i="1"/>
  <c r="O136" i="1" s="1"/>
  <c r="CZ130" i="1"/>
  <c r="Y130" i="1" s="1"/>
  <c r="CY130" i="1"/>
  <c r="X130" i="1" s="1"/>
  <c r="EI184" i="1"/>
  <c r="BC184" i="1"/>
  <c r="AU184" i="1"/>
  <c r="AQ184" i="1"/>
  <c r="CS170" i="1"/>
  <c r="R170" i="1" s="1"/>
  <c r="AD170" i="1"/>
  <c r="CR170" i="1" s="1"/>
  <c r="Q170" i="1" s="1"/>
  <c r="W322" i="6" s="1"/>
  <c r="AB169" i="1"/>
  <c r="CQ167" i="1"/>
  <c r="P167" i="1" s="1"/>
  <c r="AD166" i="1"/>
  <c r="CR166" i="1" s="1"/>
  <c r="Q166" i="1" s="1"/>
  <c r="W312" i="6" s="1"/>
  <c r="CS166" i="1"/>
  <c r="R166" i="1" s="1"/>
  <c r="AB165" i="1"/>
  <c r="AD162" i="1"/>
  <c r="CS162" i="1"/>
  <c r="R162" i="1" s="1"/>
  <c r="CS158" i="1"/>
  <c r="R158" i="1" s="1"/>
  <c r="AD158" i="1"/>
  <c r="CS153" i="1"/>
  <c r="R153" i="1" s="1"/>
  <c r="GK153" i="1" s="1"/>
  <c r="AD153" i="1"/>
  <c r="CR153" i="1" s="1"/>
  <c r="Q153" i="1" s="1"/>
  <c r="CQ152" i="1"/>
  <c r="P152" i="1" s="1"/>
  <c r="AB152" i="1"/>
  <c r="G280" i="6" s="1"/>
  <c r="CS150" i="1"/>
  <c r="R150" i="1" s="1"/>
  <c r="AD150" i="1"/>
  <c r="CR150" i="1" s="1"/>
  <c r="Q150" i="1" s="1"/>
  <c r="W272" i="6" s="1"/>
  <c r="CQ149" i="1"/>
  <c r="P149" i="1" s="1"/>
  <c r="CP149" i="1" s="1"/>
  <c r="O149" i="1" s="1"/>
  <c r="AB149" i="1"/>
  <c r="CP139" i="1"/>
  <c r="O139" i="1" s="1"/>
  <c r="GM133" i="1"/>
  <c r="CY125" i="1"/>
  <c r="X125" i="1" s="1"/>
  <c r="CZ125" i="1"/>
  <c r="Y125" i="1" s="1"/>
  <c r="CQ170" i="1"/>
  <c r="P170" i="1" s="1"/>
  <c r="CQ166" i="1"/>
  <c r="P166" i="1" s="1"/>
  <c r="U312" i="6" s="1"/>
  <c r="CQ162" i="1"/>
  <c r="P162" i="1" s="1"/>
  <c r="AB162" i="1"/>
  <c r="G302" i="6" s="1"/>
  <c r="CS161" i="1"/>
  <c r="R161" i="1" s="1"/>
  <c r="GK161" i="1" s="1"/>
  <c r="AD161" i="1"/>
  <c r="CR161" i="1" s="1"/>
  <c r="Q161" i="1" s="1"/>
  <c r="AB158" i="1"/>
  <c r="G292" i="6" s="1"/>
  <c r="CQ158" i="1"/>
  <c r="P158" i="1" s="1"/>
  <c r="AD157" i="1"/>
  <c r="CR157" i="1" s="1"/>
  <c r="Q157" i="1" s="1"/>
  <c r="CS157" i="1"/>
  <c r="R157" i="1" s="1"/>
  <c r="GK157" i="1" s="1"/>
  <c r="CY153" i="1"/>
  <c r="X153" i="1" s="1"/>
  <c r="CY150" i="1"/>
  <c r="X150" i="1" s="1"/>
  <c r="AB150" i="1"/>
  <c r="G272" i="6" s="1"/>
  <c r="CP140" i="1"/>
  <c r="O140" i="1" s="1"/>
  <c r="CY139" i="1"/>
  <c r="X139" i="1" s="1"/>
  <c r="CZ139" i="1"/>
  <c r="Y139" i="1" s="1"/>
  <c r="CZ138" i="1"/>
  <c r="Y138" i="1" s="1"/>
  <c r="CY138" i="1"/>
  <c r="X138" i="1" s="1"/>
  <c r="CZ135" i="1"/>
  <c r="Y135" i="1" s="1"/>
  <c r="CY135" i="1"/>
  <c r="X135" i="1" s="1"/>
  <c r="CP134" i="1"/>
  <c r="O134" i="1" s="1"/>
  <c r="CY133" i="1"/>
  <c r="X133" i="1" s="1"/>
  <c r="CZ133" i="1"/>
  <c r="Y133" i="1" s="1"/>
  <c r="GO133" i="1" s="1"/>
  <c r="CZ132" i="1"/>
  <c r="Y132" i="1" s="1"/>
  <c r="CY132" i="1"/>
  <c r="X132" i="1" s="1"/>
  <c r="CP131" i="1"/>
  <c r="O131" i="1" s="1"/>
  <c r="CY127" i="1"/>
  <c r="X127" i="1" s="1"/>
  <c r="CZ127" i="1"/>
  <c r="Y127" i="1" s="1"/>
  <c r="CS154" i="1"/>
  <c r="R154" i="1" s="1"/>
  <c r="CQ153" i="1"/>
  <c r="P153" i="1" s="1"/>
  <c r="CS152" i="1"/>
  <c r="R152" i="1" s="1"/>
  <c r="CZ152" i="1" s="1"/>
  <c r="Y152" i="1" s="1"/>
  <c r="CQ150" i="1"/>
  <c r="P150" i="1" s="1"/>
  <c r="CS149" i="1"/>
  <c r="R149" i="1" s="1"/>
  <c r="GK149" i="1" s="1"/>
  <c r="CQ148" i="1"/>
  <c r="P148" i="1" s="1"/>
  <c r="AD148" i="1"/>
  <c r="CR148" i="1" s="1"/>
  <c r="Q148" i="1" s="1"/>
  <c r="W270" i="6" s="1"/>
  <c r="CS146" i="1"/>
  <c r="R146" i="1" s="1"/>
  <c r="AB146" i="1"/>
  <c r="G262" i="6" s="1"/>
  <c r="CQ145" i="1"/>
  <c r="P145" i="1" s="1"/>
  <c r="AD145" i="1"/>
  <c r="CR145" i="1" s="1"/>
  <c r="Q145" i="1" s="1"/>
  <c r="CS144" i="1"/>
  <c r="R144" i="1" s="1"/>
  <c r="AB144" i="1"/>
  <c r="G260" i="6" s="1"/>
  <c r="CQ142" i="1"/>
  <c r="P142" i="1" s="1"/>
  <c r="AD142" i="1"/>
  <c r="CR142" i="1" s="1"/>
  <c r="Q142" i="1" s="1"/>
  <c r="W258" i="6" s="1"/>
  <c r="CS140" i="1"/>
  <c r="R140" i="1" s="1"/>
  <c r="AB140" i="1"/>
  <c r="G256" i="6" s="1"/>
  <c r="CQ138" i="1"/>
  <c r="P138" i="1" s="1"/>
  <c r="AD138" i="1"/>
  <c r="CR138" i="1" s="1"/>
  <c r="Q138" i="1" s="1"/>
  <c r="W254" i="6" s="1"/>
  <c r="CS136" i="1"/>
  <c r="R136" i="1" s="1"/>
  <c r="CY136" i="1" s="1"/>
  <c r="X136" i="1" s="1"/>
  <c r="AB136" i="1"/>
  <c r="G246" i="6" s="1"/>
  <c r="CQ135" i="1"/>
  <c r="P135" i="1" s="1"/>
  <c r="AD135" i="1"/>
  <c r="CR135" i="1" s="1"/>
  <c r="Q135" i="1" s="1"/>
  <c r="CS134" i="1"/>
  <c r="R134" i="1" s="1"/>
  <c r="CY134" i="1" s="1"/>
  <c r="X134" i="1" s="1"/>
  <c r="AB134" i="1"/>
  <c r="G244" i="6" s="1"/>
  <c r="CQ132" i="1"/>
  <c r="P132" i="1" s="1"/>
  <c r="AD132" i="1"/>
  <c r="CR132" i="1" s="1"/>
  <c r="Q132" i="1" s="1"/>
  <c r="W236" i="6" s="1"/>
  <c r="CS131" i="1"/>
  <c r="R131" i="1" s="1"/>
  <c r="GK131" i="1" s="1"/>
  <c r="AB131" i="1"/>
  <c r="CQ130" i="1"/>
  <c r="P130" i="1" s="1"/>
  <c r="AD130" i="1"/>
  <c r="CR130" i="1" s="1"/>
  <c r="Q130" i="1" s="1"/>
  <c r="W234" i="6" s="1"/>
  <c r="CS128" i="1"/>
  <c r="R128" i="1" s="1"/>
  <c r="AB128" i="1"/>
  <c r="G226" i="6" s="1"/>
  <c r="T125" i="1"/>
  <c r="P125" i="1"/>
  <c r="CP125" i="1" s="1"/>
  <c r="O125" i="1" s="1"/>
  <c r="AB124" i="1"/>
  <c r="G216" i="6" s="1"/>
  <c r="CP123" i="1"/>
  <c r="O123" i="1" s="1"/>
  <c r="AD121" i="1"/>
  <c r="CS121" i="1"/>
  <c r="R121" i="1" s="1"/>
  <c r="GK121" i="1" s="1"/>
  <c r="CY119" i="1"/>
  <c r="X119" i="1" s="1"/>
  <c r="AB119" i="1"/>
  <c r="Q118" i="1"/>
  <c r="CY116" i="1"/>
  <c r="X116" i="1" s="1"/>
  <c r="AB116" i="1"/>
  <c r="G196" i="6" s="1"/>
  <c r="CY114" i="1"/>
  <c r="X114" i="1" s="1"/>
  <c r="AB114" i="1"/>
  <c r="G194" i="6" s="1"/>
  <c r="CZ112" i="1"/>
  <c r="Y112" i="1" s="1"/>
  <c r="CY112" i="1"/>
  <c r="X112" i="1" s="1"/>
  <c r="AB143" i="1"/>
  <c r="AB139" i="1"/>
  <c r="AB133" i="1"/>
  <c r="P126" i="1"/>
  <c r="AB125" i="1"/>
  <c r="AB123" i="1"/>
  <c r="CP120" i="1"/>
  <c r="O120" i="1" s="1"/>
  <c r="CP115" i="1"/>
  <c r="O115" i="1" s="1"/>
  <c r="AD113" i="1"/>
  <c r="CS113" i="1"/>
  <c r="R113" i="1" s="1"/>
  <c r="CR112" i="1"/>
  <c r="Q112" i="1" s="1"/>
  <c r="W186" i="6" s="1"/>
  <c r="AB112" i="1"/>
  <c r="G186" i="6" s="1"/>
  <c r="GK111" i="1"/>
  <c r="CY111" i="1"/>
  <c r="X111" i="1" s="1"/>
  <c r="CT147" i="1"/>
  <c r="S147" i="1" s="1"/>
  <c r="CT141" i="1"/>
  <c r="S141" i="1" s="1"/>
  <c r="CT137" i="1"/>
  <c r="S137" i="1" s="1"/>
  <c r="CT129" i="1"/>
  <c r="S129" i="1" s="1"/>
  <c r="AB127" i="1"/>
  <c r="T126" i="1"/>
  <c r="AB126" i="1"/>
  <c r="G224" i="6" s="1"/>
  <c r="CZ123" i="1"/>
  <c r="Y123" i="1" s="1"/>
  <c r="CY123" i="1"/>
  <c r="X123" i="1" s="1"/>
  <c r="CZ122" i="1"/>
  <c r="Y122" i="1" s="1"/>
  <c r="AB120" i="1"/>
  <c r="G206" i="6" s="1"/>
  <c r="T118" i="1"/>
  <c r="DY184" i="1" s="1"/>
  <c r="AB118" i="1"/>
  <c r="G204" i="6" s="1"/>
  <c r="AB117" i="1"/>
  <c r="CQ117" i="1"/>
  <c r="P117" i="1" s="1"/>
  <c r="CP117" i="1" s="1"/>
  <c r="O117" i="1" s="1"/>
  <c r="AB115" i="1"/>
  <c r="CY107" i="1"/>
  <c r="X107" i="1" s="1"/>
  <c r="CZ120" i="1"/>
  <c r="Y120" i="1" s="1"/>
  <c r="CY120" i="1"/>
  <c r="X120" i="1" s="1"/>
  <c r="CP119" i="1"/>
  <c r="O119" i="1" s="1"/>
  <c r="CZ118" i="1"/>
  <c r="Y118" i="1" s="1"/>
  <c r="CY118" i="1"/>
  <c r="X118" i="1" s="1"/>
  <c r="CP116" i="1"/>
  <c r="O116" i="1" s="1"/>
  <c r="CZ115" i="1"/>
  <c r="Y115" i="1" s="1"/>
  <c r="CY115" i="1"/>
  <c r="X115" i="1" s="1"/>
  <c r="CP114" i="1"/>
  <c r="O114" i="1" s="1"/>
  <c r="AB111" i="1"/>
  <c r="CQ107" i="1"/>
  <c r="P107" i="1" s="1"/>
  <c r="CQ105" i="1"/>
  <c r="P105" i="1" s="1"/>
  <c r="CP105" i="1" s="1"/>
  <c r="O105" i="1" s="1"/>
  <c r="AB105" i="1"/>
  <c r="CZ104" i="1"/>
  <c r="Y104" i="1" s="1"/>
  <c r="CY102" i="1"/>
  <c r="X102" i="1" s="1"/>
  <c r="CZ102" i="1"/>
  <c r="Y102" i="1" s="1"/>
  <c r="CZ101" i="1"/>
  <c r="Y101" i="1" s="1"/>
  <c r="CY101" i="1"/>
  <c r="X101" i="1" s="1"/>
  <c r="GK99" i="1"/>
  <c r="CY99" i="1"/>
  <c r="X99" i="1" s="1"/>
  <c r="CZ99" i="1"/>
  <c r="Y99" i="1" s="1"/>
  <c r="CY91" i="1"/>
  <c r="X91" i="1" s="1"/>
  <c r="CZ91" i="1"/>
  <c r="Y91" i="1" s="1"/>
  <c r="AB90" i="1"/>
  <c r="G146" i="6" s="1"/>
  <c r="CR90" i="1"/>
  <c r="Q90" i="1" s="1"/>
  <c r="W146" i="6" s="1"/>
  <c r="CP89" i="1"/>
  <c r="O89" i="1" s="1"/>
  <c r="CZ85" i="1"/>
  <c r="Y85" i="1" s="1"/>
  <c r="CY85" i="1"/>
  <c r="X85" i="1" s="1"/>
  <c r="CZ111" i="1"/>
  <c r="Y111" i="1" s="1"/>
  <c r="GM111" i="1" s="1"/>
  <c r="AD109" i="1"/>
  <c r="CR109" i="1" s="1"/>
  <c r="Q109" i="1" s="1"/>
  <c r="CS109" i="1"/>
  <c r="R109" i="1" s="1"/>
  <c r="W108" i="1"/>
  <c r="S108" i="1"/>
  <c r="V182" i="6" s="1"/>
  <c r="AB108" i="1"/>
  <c r="G182" i="6" s="1"/>
  <c r="CY100" i="1"/>
  <c r="X100" i="1" s="1"/>
  <c r="CZ98" i="1"/>
  <c r="Y98" i="1" s="1"/>
  <c r="CY98" i="1"/>
  <c r="X98" i="1" s="1"/>
  <c r="CY95" i="1"/>
  <c r="X95" i="1" s="1"/>
  <c r="CZ95" i="1"/>
  <c r="Y95" i="1" s="1"/>
  <c r="CZ94" i="1"/>
  <c r="Y94" i="1" s="1"/>
  <c r="CY94" i="1"/>
  <c r="X94" i="1" s="1"/>
  <c r="CQ109" i="1"/>
  <c r="P109" i="1" s="1"/>
  <c r="CY109" i="1"/>
  <c r="X109" i="1" s="1"/>
  <c r="AB110" i="1"/>
  <c r="G184" i="6" s="1"/>
  <c r="CS107" i="1"/>
  <c r="R107" i="1" s="1"/>
  <c r="GK107" i="1" s="1"/>
  <c r="AD107" i="1"/>
  <c r="CR107" i="1" s="1"/>
  <c r="Q107" i="1" s="1"/>
  <c r="AB106" i="1"/>
  <c r="G180" i="6" s="1"/>
  <c r="CY104" i="1"/>
  <c r="X104" i="1" s="1"/>
  <c r="CP104" i="1"/>
  <c r="O104" i="1" s="1"/>
  <c r="CP102" i="1"/>
  <c r="O102" i="1" s="1"/>
  <c r="AB101" i="1"/>
  <c r="AB99" i="1"/>
  <c r="CR99" i="1"/>
  <c r="Q99" i="1" s="1"/>
  <c r="CP99" i="1" s="1"/>
  <c r="O99" i="1" s="1"/>
  <c r="CP98" i="1"/>
  <c r="O98" i="1" s="1"/>
  <c r="CP94" i="1"/>
  <c r="O94" i="1" s="1"/>
  <c r="CY89" i="1"/>
  <c r="X89" i="1" s="1"/>
  <c r="CZ89" i="1"/>
  <c r="Y89" i="1" s="1"/>
  <c r="CY77" i="1"/>
  <c r="X77" i="1" s="1"/>
  <c r="CS105" i="1"/>
  <c r="R105" i="1" s="1"/>
  <c r="GK105" i="1" s="1"/>
  <c r="CQ101" i="1"/>
  <c r="P101" i="1" s="1"/>
  <c r="AD101" i="1"/>
  <c r="CR101" i="1" s="1"/>
  <c r="Q101" i="1" s="1"/>
  <c r="AB100" i="1"/>
  <c r="G162" i="6" s="1"/>
  <c r="CQ92" i="1"/>
  <c r="P92" i="1" s="1"/>
  <c r="U92" i="1"/>
  <c r="Q92" i="1"/>
  <c r="W148" i="6" s="1"/>
  <c r="AB91" i="1"/>
  <c r="T89" i="1"/>
  <c r="AB89" i="1"/>
  <c r="CQ88" i="1"/>
  <c r="P88" i="1" s="1"/>
  <c r="AD87" i="1"/>
  <c r="CR87" i="1" s="1"/>
  <c r="Q87" i="1" s="1"/>
  <c r="CP87" i="1" s="1"/>
  <c r="O87" i="1" s="1"/>
  <c r="AB86" i="1"/>
  <c r="G136" i="6" s="1"/>
  <c r="U85" i="1"/>
  <c r="Q85" i="1"/>
  <c r="AD84" i="1"/>
  <c r="CR84" i="1" s="1"/>
  <c r="Q84" i="1" s="1"/>
  <c r="CZ83" i="1"/>
  <c r="Y83" i="1" s="1"/>
  <c r="AD82" i="1"/>
  <c r="CR82" i="1" s="1"/>
  <c r="Q82" i="1" s="1"/>
  <c r="W126" i="6" s="1"/>
  <c r="CS82" i="1"/>
  <c r="R82" i="1" s="1"/>
  <c r="GB26" i="1"/>
  <c r="ES39" i="1"/>
  <c r="AB104" i="1"/>
  <c r="G172" i="6" s="1"/>
  <c r="AB102" i="1"/>
  <c r="G170" i="6" s="1"/>
  <c r="CZ100" i="1"/>
  <c r="Y100" i="1" s="1"/>
  <c r="AB98" i="1"/>
  <c r="G160" i="6" s="1"/>
  <c r="CZ96" i="1"/>
  <c r="Y96" i="1" s="1"/>
  <c r="CP96" i="1"/>
  <c r="O96" i="1" s="1"/>
  <c r="AB94" i="1"/>
  <c r="G150" i="6" s="1"/>
  <c r="V92" i="1"/>
  <c r="CY86" i="1"/>
  <c r="X86" i="1" s="1"/>
  <c r="CZ86" i="1"/>
  <c r="Y86" i="1" s="1"/>
  <c r="CP85" i="1"/>
  <c r="O85" i="1" s="1"/>
  <c r="CY84" i="1"/>
  <c r="X84" i="1" s="1"/>
  <c r="CP83" i="1"/>
  <c r="O83" i="1" s="1"/>
  <c r="CY82" i="1"/>
  <c r="X82" i="1" s="1"/>
  <c r="CZ82" i="1"/>
  <c r="Y82" i="1" s="1"/>
  <c r="CQ81" i="1"/>
  <c r="P81" i="1" s="1"/>
  <c r="CS78" i="1"/>
  <c r="R78" i="1" s="1"/>
  <c r="AD78" i="1"/>
  <c r="CR78" i="1" s="1"/>
  <c r="Q78" i="1" s="1"/>
  <c r="W122" i="6" s="1"/>
  <c r="U77" i="1"/>
  <c r="AH184" i="1" s="1"/>
  <c r="Q77" i="1"/>
  <c r="T77" i="1"/>
  <c r="CT103" i="1"/>
  <c r="S103" i="1" s="1"/>
  <c r="CP103" i="1" s="1"/>
  <c r="O103" i="1" s="1"/>
  <c r="AD97" i="1"/>
  <c r="CR97" i="1" s="1"/>
  <c r="Q97" i="1" s="1"/>
  <c r="CP97" i="1" s="1"/>
  <c r="O97" i="1" s="1"/>
  <c r="P95" i="1"/>
  <c r="CP95" i="1" s="1"/>
  <c r="O95" i="1" s="1"/>
  <c r="W90" i="1"/>
  <c r="S90" i="1"/>
  <c r="V146" i="6" s="1"/>
  <c r="AB85" i="1"/>
  <c r="CZ84" i="1"/>
  <c r="Y84" i="1" s="1"/>
  <c r="AD80" i="1"/>
  <c r="CR80" i="1" s="1"/>
  <c r="Q80" i="1" s="1"/>
  <c r="W124" i="6" s="1"/>
  <c r="CS80" i="1"/>
  <c r="R80" i="1" s="1"/>
  <c r="CY80" i="1" s="1"/>
  <c r="X80" i="1" s="1"/>
  <c r="CY78" i="1"/>
  <c r="X78" i="1" s="1"/>
  <c r="CZ78" i="1"/>
  <c r="Y78" i="1" s="1"/>
  <c r="P77" i="1"/>
  <c r="CQ76" i="1"/>
  <c r="P76" i="1" s="1"/>
  <c r="CQ75" i="1"/>
  <c r="P75" i="1" s="1"/>
  <c r="AQ26" i="1"/>
  <c r="F49" i="1"/>
  <c r="AE26" i="1"/>
  <c r="R39" i="1"/>
  <c r="AB93" i="1"/>
  <c r="CP93" i="1"/>
  <c r="O93" i="1" s="1"/>
  <c r="CZ92" i="1"/>
  <c r="Y92" i="1" s="1"/>
  <c r="CZ88" i="1"/>
  <c r="Y88" i="1" s="1"/>
  <c r="AB83" i="1"/>
  <c r="CQ80" i="1"/>
  <c r="P80" i="1" s="1"/>
  <c r="AB80" i="1"/>
  <c r="G124" i="6" s="1"/>
  <c r="CZ79" i="1"/>
  <c r="Y79" i="1" s="1"/>
  <c r="CY79" i="1"/>
  <c r="X79" i="1" s="1"/>
  <c r="AB79" i="1"/>
  <c r="CP79" i="1"/>
  <c r="O79" i="1" s="1"/>
  <c r="CZ77" i="1"/>
  <c r="Y77" i="1" s="1"/>
  <c r="AB77" i="1"/>
  <c r="CQ82" i="1"/>
  <c r="P82" i="1" s="1"/>
  <c r="CS81" i="1"/>
  <c r="R81" i="1" s="1"/>
  <c r="AD81" i="1"/>
  <c r="CR81" i="1" s="1"/>
  <c r="Q81" i="1" s="1"/>
  <c r="CQ78" i="1"/>
  <c r="P78" i="1" s="1"/>
  <c r="BB39" i="1"/>
  <c r="CP36" i="1"/>
  <c r="O36" i="1" s="1"/>
  <c r="CD26" i="1"/>
  <c r="AU39" i="1"/>
  <c r="AD76" i="1"/>
  <c r="CR76" i="1" s="1"/>
  <c r="Q76" i="1" s="1"/>
  <c r="CS76" i="1"/>
  <c r="R76" i="1" s="1"/>
  <c r="X114" i="6" s="1"/>
  <c r="P49" i="1"/>
  <c r="FR26" i="1"/>
  <c r="FY39" i="1"/>
  <c r="DO39" i="1"/>
  <c r="AO26" i="1"/>
  <c r="F43" i="1"/>
  <c r="CY36" i="1"/>
  <c r="X36" i="1" s="1"/>
  <c r="CZ36" i="1"/>
  <c r="Y36" i="1" s="1"/>
  <c r="CR35" i="1"/>
  <c r="Q35" i="1" s="1"/>
  <c r="W82" i="6" s="1"/>
  <c r="AB35" i="1"/>
  <c r="G82" i="6" s="1"/>
  <c r="FQ26" i="1"/>
  <c r="EH39" i="1"/>
  <c r="GA39" i="1"/>
  <c r="CS75" i="1"/>
  <c r="R75" i="1" s="1"/>
  <c r="CZ75" i="1" s="1"/>
  <c r="Y75" i="1" s="1"/>
  <c r="AD75" i="1"/>
  <c r="CR75" i="1" s="1"/>
  <c r="Q75" i="1" s="1"/>
  <c r="GD26" i="1"/>
  <c r="EU39" i="1"/>
  <c r="DY26" i="1"/>
  <c r="DL39" i="1"/>
  <c r="BZ26" i="1"/>
  <c r="CG39" i="1"/>
  <c r="W39" i="1"/>
  <c r="CY37" i="1"/>
  <c r="X37" i="1" s="1"/>
  <c r="BY26" i="1"/>
  <c r="AP39" i="1"/>
  <c r="CI39" i="1"/>
  <c r="GK35" i="1"/>
  <c r="CY35" i="1"/>
  <c r="X35" i="1" s="1"/>
  <c r="CZ35" i="1"/>
  <c r="Y35" i="1" s="1"/>
  <c r="GK32" i="1"/>
  <c r="CY32" i="1"/>
  <c r="X32" i="1" s="1"/>
  <c r="FV26" i="1"/>
  <c r="EM39" i="1"/>
  <c r="CP35" i="1"/>
  <c r="O35" i="1" s="1"/>
  <c r="CY34" i="1"/>
  <c r="X34" i="1" s="1"/>
  <c r="GK34" i="1"/>
  <c r="CP32" i="1"/>
  <c r="O32" i="1" s="1"/>
  <c r="AC39" i="1"/>
  <c r="AI26" i="1"/>
  <c r="V39" i="1"/>
  <c r="AF39" i="1"/>
  <c r="EA39" i="1"/>
  <c r="BC39" i="1"/>
  <c r="CP33" i="1"/>
  <c r="O33" i="1" s="1"/>
  <c r="CY31" i="1"/>
  <c r="X31" i="1" s="1"/>
  <c r="CZ31" i="1"/>
  <c r="Y31" i="1" s="1"/>
  <c r="AB31" i="1"/>
  <c r="G54" i="6" s="1"/>
  <c r="DZ39" i="1"/>
  <c r="CJ39" i="1"/>
  <c r="CY28" i="1"/>
  <c r="X28" i="1" s="1"/>
  <c r="DU39" i="1"/>
  <c r="CX48" i="3"/>
  <c r="CX49" i="3"/>
  <c r="CX50" i="3"/>
  <c r="CX45" i="3"/>
  <c r="CX46" i="3"/>
  <c r="CX47" i="3"/>
  <c r="CZ32" i="1"/>
  <c r="Y32" i="1" s="1"/>
  <c r="AB32" i="1"/>
  <c r="CP30" i="1"/>
  <c r="O30" i="1" s="1"/>
  <c r="CR28" i="1"/>
  <c r="Q28" i="1" s="1"/>
  <c r="AB28" i="1"/>
  <c r="CZ34" i="1"/>
  <c r="Y34" i="1" s="1"/>
  <c r="AB34" i="1"/>
  <c r="CZ33" i="1"/>
  <c r="Y33" i="1" s="1"/>
  <c r="AB33" i="1"/>
  <c r="G68" i="6" s="1"/>
  <c r="CY30" i="1"/>
  <c r="X30" i="1" s="1"/>
  <c r="CZ30" i="1"/>
  <c r="Y30" i="1" s="1"/>
  <c r="GK28" i="1"/>
  <c r="CZ28" i="1"/>
  <c r="Y28" i="1" s="1"/>
  <c r="AH39" i="1"/>
  <c r="CR30" i="1"/>
  <c r="Q30" i="1" s="1"/>
  <c r="CT29" i="1"/>
  <c r="S29" i="1" s="1"/>
  <c r="CP29" i="1" s="1"/>
  <c r="O29" i="1" s="1"/>
  <c r="CP28" i="1"/>
  <c r="O28" i="1" s="1"/>
  <c r="H40" i="6" l="1"/>
  <c r="AB354" i="6"/>
  <c r="V272" i="5"/>
  <c r="AA356" i="6"/>
  <c r="H362" i="6"/>
  <c r="T274" i="5"/>
  <c r="H103" i="6"/>
  <c r="AB96" i="6"/>
  <c r="V60" i="5"/>
  <c r="K66" i="5" s="1"/>
  <c r="AA124" i="6"/>
  <c r="T85" i="5"/>
  <c r="AA244" i="6"/>
  <c r="T182" i="5"/>
  <c r="H251" i="6"/>
  <c r="AA246" i="6"/>
  <c r="T184" i="5"/>
  <c r="T39" i="1"/>
  <c r="AG26" i="1"/>
  <c r="GA324" i="1"/>
  <c r="ER333" i="1"/>
  <c r="AB280" i="6"/>
  <c r="V211" i="5"/>
  <c r="Z391" i="6"/>
  <c r="EA247" i="1"/>
  <c r="GO226" i="1"/>
  <c r="GM226" i="1"/>
  <c r="H65" i="6"/>
  <c r="AA54" i="6"/>
  <c r="T42" i="5"/>
  <c r="K44" i="5" s="1"/>
  <c r="H93" i="6"/>
  <c r="AA82" i="6"/>
  <c r="T54" i="5"/>
  <c r="K56" i="5" s="1"/>
  <c r="AB138" i="6"/>
  <c r="H144" i="6"/>
  <c r="V96" i="5"/>
  <c r="CP84" i="1"/>
  <c r="O84" i="1" s="1"/>
  <c r="W134" i="6"/>
  <c r="W114" i="6"/>
  <c r="AB136" i="6"/>
  <c r="V94" i="5"/>
  <c r="CP88" i="1"/>
  <c r="O88" i="1" s="1"/>
  <c r="U138" i="6"/>
  <c r="K98" i="5"/>
  <c r="H160" i="6"/>
  <c r="K112" i="5"/>
  <c r="T160" i="6"/>
  <c r="H156" i="6"/>
  <c r="AB150" i="6"/>
  <c r="V105" i="5"/>
  <c r="T194" i="6"/>
  <c r="H194" i="6"/>
  <c r="K138" i="5"/>
  <c r="AA204" i="6"/>
  <c r="T146" i="5"/>
  <c r="H201" i="6"/>
  <c r="AA196" i="6"/>
  <c r="T140" i="5"/>
  <c r="AB236" i="6"/>
  <c r="H242" i="6"/>
  <c r="V176" i="5"/>
  <c r="AL39" i="1"/>
  <c r="H66" i="6"/>
  <c r="AB54" i="6"/>
  <c r="V42" i="5"/>
  <c r="K45" i="5" s="1"/>
  <c r="H82" i="6"/>
  <c r="T82" i="6"/>
  <c r="H95" i="6"/>
  <c r="H94" i="6"/>
  <c r="AB82" i="6"/>
  <c r="V54" i="5"/>
  <c r="K57" i="5" s="1"/>
  <c r="AB78" i="1"/>
  <c r="G122" i="6" s="1"/>
  <c r="AB122" i="6"/>
  <c r="V84" i="5"/>
  <c r="AB134" i="6"/>
  <c r="V93" i="5"/>
  <c r="AA134" i="6"/>
  <c r="T93" i="5"/>
  <c r="EA184" i="1"/>
  <c r="Z148" i="6"/>
  <c r="CP92" i="1"/>
  <c r="O92" i="1" s="1"/>
  <c r="U148" i="6"/>
  <c r="H179" i="6"/>
  <c r="T172" i="6"/>
  <c r="H172" i="6"/>
  <c r="GO91" i="1"/>
  <c r="AA170" i="6"/>
  <c r="T120" i="5"/>
  <c r="CZ107" i="1"/>
  <c r="Y107" i="1" s="1"/>
  <c r="AB214" i="6"/>
  <c r="V154" i="5"/>
  <c r="GO111" i="1"/>
  <c r="CP112" i="1"/>
  <c r="O112" i="1" s="1"/>
  <c r="AA194" i="6"/>
  <c r="T138" i="5"/>
  <c r="GK154" i="1"/>
  <c r="X282" i="6"/>
  <c r="K216" i="5"/>
  <c r="AA254" i="6"/>
  <c r="T190" i="5"/>
  <c r="H256" i="6"/>
  <c r="K191" i="5"/>
  <c r="AB153" i="1"/>
  <c r="U292" i="6"/>
  <c r="K227" i="5"/>
  <c r="CR158" i="1"/>
  <c r="Q158" i="1" s="1"/>
  <c r="H225" i="5"/>
  <c r="X232" i="5" s="1"/>
  <c r="AB234" i="6"/>
  <c r="V174" i="5"/>
  <c r="CY160" i="1"/>
  <c r="X160" i="1" s="1"/>
  <c r="CP164" i="1"/>
  <c r="O164" i="1" s="1"/>
  <c r="U310" i="6"/>
  <c r="U314" i="6"/>
  <c r="K247" i="5"/>
  <c r="CP172" i="1"/>
  <c r="O172" i="1" s="1"/>
  <c r="U324" i="6"/>
  <c r="CZ121" i="1"/>
  <c r="Y121" i="1" s="1"/>
  <c r="AA224" i="6"/>
  <c r="T164" i="5"/>
  <c r="AB148" i="1"/>
  <c r="G270" i="6" s="1"/>
  <c r="U282" i="6"/>
  <c r="K217" i="5"/>
  <c r="CP161" i="1"/>
  <c r="O161" i="1" s="1"/>
  <c r="AB332" i="6"/>
  <c r="V256" i="5"/>
  <c r="AA334" i="6"/>
  <c r="T257" i="5"/>
  <c r="W232" i="1"/>
  <c r="CZ157" i="1"/>
  <c r="Y157" i="1" s="1"/>
  <c r="AB328" i="6"/>
  <c r="V254" i="5"/>
  <c r="CP180" i="1"/>
  <c r="O180" i="1" s="1"/>
  <c r="AB229" i="1"/>
  <c r="H388" i="6"/>
  <c r="AA382" i="6"/>
  <c r="T296" i="5"/>
  <c r="AB367" i="6"/>
  <c r="H374" i="6"/>
  <c r="V285" i="5"/>
  <c r="R232" i="1"/>
  <c r="GK232" i="1" s="1"/>
  <c r="V232" i="1"/>
  <c r="AA365" i="6"/>
  <c r="T283" i="5"/>
  <c r="AA395" i="6"/>
  <c r="T307" i="5"/>
  <c r="V439" i="6"/>
  <c r="K339" i="5"/>
  <c r="T408" i="6"/>
  <c r="H408" i="6"/>
  <c r="AB414" i="6"/>
  <c r="V320" i="5"/>
  <c r="AA411" i="6"/>
  <c r="T317" i="5"/>
  <c r="CP331" i="1"/>
  <c r="O331" i="1" s="1"/>
  <c r="R37" i="5"/>
  <c r="G41" i="5"/>
  <c r="O41" i="5" s="1"/>
  <c r="X41" i="5"/>
  <c r="R43" i="5"/>
  <c r="G47" i="5"/>
  <c r="O47" i="5" s="1"/>
  <c r="X47" i="5"/>
  <c r="V54" i="6"/>
  <c r="K43" i="5"/>
  <c r="J47" i="5" s="1"/>
  <c r="P47" i="5" s="1"/>
  <c r="CY33" i="1"/>
  <c r="X33" i="1" s="1"/>
  <c r="V68" i="6"/>
  <c r="K49" i="5"/>
  <c r="CP31" i="1"/>
  <c r="O31" i="1" s="1"/>
  <c r="H91" i="5"/>
  <c r="X95" i="5" s="1"/>
  <c r="R55" i="5"/>
  <c r="G59" i="5"/>
  <c r="O59" i="5" s="1"/>
  <c r="X59" i="5"/>
  <c r="H81" i="5"/>
  <c r="H84" i="5"/>
  <c r="X84" i="5" s="1"/>
  <c r="GK90" i="1"/>
  <c r="X146" i="6"/>
  <c r="G213" i="6"/>
  <c r="GK126" i="1"/>
  <c r="X224" i="6"/>
  <c r="H251" i="5"/>
  <c r="X251" i="5" s="1"/>
  <c r="G353" i="6"/>
  <c r="CZ224" i="1"/>
  <c r="Y224" i="1" s="1"/>
  <c r="CY224" i="1"/>
  <c r="X224" i="1" s="1"/>
  <c r="Y356" i="6"/>
  <c r="L284" i="5"/>
  <c r="Q284" i="5" s="1"/>
  <c r="L282" i="5"/>
  <c r="G145" i="6"/>
  <c r="H108" i="5"/>
  <c r="R115" i="5"/>
  <c r="W216" i="6"/>
  <c r="K158" i="5"/>
  <c r="H174" i="5"/>
  <c r="X174" i="5" s="1"/>
  <c r="G299" i="6"/>
  <c r="X216" i="6"/>
  <c r="K159" i="5"/>
  <c r="GK124" i="1"/>
  <c r="H187" i="5"/>
  <c r="G253" i="6"/>
  <c r="U262" i="6"/>
  <c r="K199" i="5"/>
  <c r="CZ169" i="1"/>
  <c r="Y169" i="1" s="1"/>
  <c r="CY96" i="1"/>
  <c r="X96" i="1" s="1"/>
  <c r="V158" i="6"/>
  <c r="AB122" i="1"/>
  <c r="G214" i="6" s="1"/>
  <c r="G223" i="6"/>
  <c r="H190" i="5"/>
  <c r="X190" i="5" s="1"/>
  <c r="CR154" i="1"/>
  <c r="Q154" i="1" s="1"/>
  <c r="H215" i="5"/>
  <c r="H249" i="5"/>
  <c r="CY151" i="1"/>
  <c r="X151" i="1" s="1"/>
  <c r="G319" i="5"/>
  <c r="O319" i="5" s="1"/>
  <c r="X319" i="5"/>
  <c r="V356" i="6"/>
  <c r="K276" i="5"/>
  <c r="R239" i="1"/>
  <c r="GK227" i="1"/>
  <c r="X365" i="6"/>
  <c r="H293" i="5"/>
  <c r="X293" i="5" s="1"/>
  <c r="H305" i="5"/>
  <c r="X305" i="5" s="1"/>
  <c r="EG281" i="1"/>
  <c r="P294" i="1"/>
  <c r="CP224" i="1"/>
  <c r="O224" i="1" s="1"/>
  <c r="GK231" i="1"/>
  <c r="X376" i="6"/>
  <c r="H303" i="5"/>
  <c r="U414" i="6"/>
  <c r="K320" i="5"/>
  <c r="J321" i="5" s="1"/>
  <c r="P321" i="5" s="1"/>
  <c r="L323" i="5"/>
  <c r="AQ218" i="1"/>
  <c r="F257" i="1"/>
  <c r="V40" i="6"/>
  <c r="K37" i="5"/>
  <c r="AA122" i="6"/>
  <c r="T84" i="5"/>
  <c r="H132" i="6"/>
  <c r="AB126" i="6"/>
  <c r="V87" i="5"/>
  <c r="K91" i="5" s="1"/>
  <c r="H168" i="6"/>
  <c r="AB162" i="6"/>
  <c r="V114" i="5"/>
  <c r="CZ76" i="1"/>
  <c r="Y76" i="1" s="1"/>
  <c r="H150" i="6"/>
  <c r="H157" i="6"/>
  <c r="T150" i="6"/>
  <c r="H177" i="6"/>
  <c r="AA172" i="6"/>
  <c r="T122" i="5"/>
  <c r="H155" i="6"/>
  <c r="AA150" i="6"/>
  <c r="T105" i="5"/>
  <c r="AA160" i="6"/>
  <c r="T112" i="5"/>
  <c r="AB172" i="6"/>
  <c r="V122" i="5"/>
  <c r="H178" i="6"/>
  <c r="H203" i="6"/>
  <c r="T196" i="6"/>
  <c r="H196" i="6"/>
  <c r="H211" i="6"/>
  <c r="AA206" i="6"/>
  <c r="T148" i="5"/>
  <c r="H191" i="6"/>
  <c r="AA186" i="6"/>
  <c r="T132" i="5"/>
  <c r="K135" i="5" s="1"/>
  <c r="GK128" i="1"/>
  <c r="K169" i="5"/>
  <c r="X226" i="6"/>
  <c r="GK134" i="1"/>
  <c r="X244" i="6"/>
  <c r="GK136" i="1"/>
  <c r="X246" i="6"/>
  <c r="GK140" i="1"/>
  <c r="X256" i="6"/>
  <c r="GK144" i="1"/>
  <c r="X260" i="6"/>
  <c r="GK146" i="1"/>
  <c r="X262" i="6"/>
  <c r="K198" i="5"/>
  <c r="CP150" i="1"/>
  <c r="O150" i="1" s="1"/>
  <c r="U272" i="6"/>
  <c r="K207" i="5"/>
  <c r="H241" i="6"/>
  <c r="AA236" i="6"/>
  <c r="T176" i="5"/>
  <c r="K179" i="5" s="1"/>
  <c r="H244" i="6"/>
  <c r="K182" i="5"/>
  <c r="AB254" i="6"/>
  <c r="V190" i="5"/>
  <c r="U302" i="6"/>
  <c r="K236" i="5"/>
  <c r="AB138" i="1"/>
  <c r="G254" i="6" s="1"/>
  <c r="CP152" i="1"/>
  <c r="O152" i="1" s="1"/>
  <c r="U280" i="6"/>
  <c r="GK158" i="1"/>
  <c r="X292" i="6"/>
  <c r="K226" i="5"/>
  <c r="GK166" i="1"/>
  <c r="X312" i="6"/>
  <c r="H246" i="6"/>
  <c r="AA290" i="6"/>
  <c r="T221" i="5"/>
  <c r="GO169" i="1"/>
  <c r="GM124" i="1"/>
  <c r="H221" i="6"/>
  <c r="AA216" i="6"/>
  <c r="T156" i="5"/>
  <c r="K161" i="5" s="1"/>
  <c r="CZ140" i="1"/>
  <c r="Y140" i="1" s="1"/>
  <c r="CP223" i="1"/>
  <c r="O223" i="1" s="1"/>
  <c r="U354" i="6"/>
  <c r="CP229" i="1"/>
  <c r="O229" i="1" s="1"/>
  <c r="W367" i="6"/>
  <c r="CP233" i="1"/>
  <c r="O233" i="1" s="1"/>
  <c r="W378" i="6"/>
  <c r="AB326" i="6"/>
  <c r="V253" i="5"/>
  <c r="AA345" i="6"/>
  <c r="H351" i="6"/>
  <c r="T263" i="5"/>
  <c r="X345" i="6"/>
  <c r="K267" i="5"/>
  <c r="GK241" i="1"/>
  <c r="X393" i="6"/>
  <c r="H373" i="6"/>
  <c r="AA367" i="6"/>
  <c r="T285" i="5"/>
  <c r="AB380" i="6"/>
  <c r="V294" i="5"/>
  <c r="AB395" i="6"/>
  <c r="V307" i="5"/>
  <c r="AA414" i="6"/>
  <c r="T320" i="5"/>
  <c r="ED290" i="1"/>
  <c r="AB408" i="6"/>
  <c r="V314" i="5"/>
  <c r="CP86" i="1"/>
  <c r="O86" i="1" s="1"/>
  <c r="U136" i="6"/>
  <c r="GK31" i="1"/>
  <c r="X54" i="6"/>
  <c r="DW39" i="1"/>
  <c r="G95" i="6"/>
  <c r="R62" i="5"/>
  <c r="EG26" i="1"/>
  <c r="P43" i="1"/>
  <c r="V150" i="6"/>
  <c r="K106" i="5"/>
  <c r="R149" i="5"/>
  <c r="V206" i="6"/>
  <c r="K149" i="5"/>
  <c r="V214" i="6"/>
  <c r="CY122" i="1"/>
  <c r="X122" i="1" s="1"/>
  <c r="H223" i="6"/>
  <c r="T216" i="6"/>
  <c r="H216" i="6"/>
  <c r="G233" i="6"/>
  <c r="CP144" i="1"/>
  <c r="O144" i="1" s="1"/>
  <c r="U260" i="6"/>
  <c r="X212" i="5"/>
  <c r="R206" i="5"/>
  <c r="G212" i="5"/>
  <c r="O212" i="5" s="1"/>
  <c r="X222" i="5"/>
  <c r="R214" i="5"/>
  <c r="H221" i="5"/>
  <c r="X221" i="5" s="1"/>
  <c r="H252" i="5"/>
  <c r="X252" i="5" s="1"/>
  <c r="G169" i="6"/>
  <c r="V172" i="6"/>
  <c r="K123" i="5"/>
  <c r="K133" i="5"/>
  <c r="V186" i="6"/>
  <c r="H192" i="5"/>
  <c r="X192" i="5" s="1"/>
  <c r="H203" i="5"/>
  <c r="X203" i="5" s="1"/>
  <c r="U226" i="6"/>
  <c r="K170" i="5"/>
  <c r="H188" i="5"/>
  <c r="H237" i="5"/>
  <c r="G309" i="6"/>
  <c r="CP122" i="1"/>
  <c r="O122" i="1" s="1"/>
  <c r="U214" i="6"/>
  <c r="H161" i="5"/>
  <c r="CZ165" i="1"/>
  <c r="Y165" i="1" s="1"/>
  <c r="CY165" i="1"/>
  <c r="X165" i="1" s="1"/>
  <c r="U411" i="6"/>
  <c r="K317" i="5"/>
  <c r="J319" i="5" s="1"/>
  <c r="P319" i="5" s="1"/>
  <c r="R333" i="5"/>
  <c r="G337" i="5"/>
  <c r="O337" i="5" s="1"/>
  <c r="Z337" i="5"/>
  <c r="ET73" i="1"/>
  <c r="P197" i="1"/>
  <c r="G364" i="6"/>
  <c r="DV290" i="1"/>
  <c r="W408" i="6"/>
  <c r="L311" i="5"/>
  <c r="CP227" i="1"/>
  <c r="O227" i="1" s="1"/>
  <c r="W365" i="6"/>
  <c r="P239" i="1"/>
  <c r="AA148" i="6"/>
  <c r="T103" i="5"/>
  <c r="R298" i="5"/>
  <c r="GK288" i="1"/>
  <c r="X414" i="6"/>
  <c r="BC324" i="1"/>
  <c r="F349" i="1"/>
  <c r="U114" i="6"/>
  <c r="K80" i="5"/>
  <c r="H158" i="6"/>
  <c r="K111" i="5"/>
  <c r="T158" i="6"/>
  <c r="GK82" i="1"/>
  <c r="X126" i="6"/>
  <c r="T170" i="6"/>
  <c r="K120" i="5"/>
  <c r="H170" i="6"/>
  <c r="CP90" i="1"/>
  <c r="O90" i="1" s="1"/>
  <c r="AB160" i="6"/>
  <c r="V112" i="5"/>
  <c r="AB206" i="6"/>
  <c r="H212" i="6"/>
  <c r="V148" i="5"/>
  <c r="K152" i="5" s="1"/>
  <c r="AB186" i="6"/>
  <c r="V132" i="5"/>
  <c r="H192" i="6"/>
  <c r="GK162" i="1"/>
  <c r="X302" i="6"/>
  <c r="GK170" i="1"/>
  <c r="X322" i="6"/>
  <c r="AA258" i="6"/>
  <c r="T192" i="5"/>
  <c r="AB216" i="6"/>
  <c r="H222" i="6"/>
  <c r="V156" i="5"/>
  <c r="AB130" i="1"/>
  <c r="G234" i="6" s="1"/>
  <c r="CY168" i="1"/>
  <c r="X168" i="1" s="1"/>
  <c r="X314" i="6"/>
  <c r="K246" i="5"/>
  <c r="T326" i="6"/>
  <c r="H326" i="6"/>
  <c r="K253" i="5"/>
  <c r="CP235" i="1"/>
  <c r="O235" i="1" s="1"/>
  <c r="U380" i="6"/>
  <c r="AA326" i="6"/>
  <c r="T253" i="5"/>
  <c r="GK223" i="1"/>
  <c r="X354" i="6"/>
  <c r="U356" i="6"/>
  <c r="K279" i="5"/>
  <c r="AB330" i="6"/>
  <c r="V255" i="5"/>
  <c r="CR221" i="1"/>
  <c r="Q221" i="1" s="1"/>
  <c r="H266" i="5"/>
  <c r="X273" i="5" s="1"/>
  <c r="X356" i="6"/>
  <c r="K278" i="5"/>
  <c r="CP243" i="1"/>
  <c r="O243" i="1" s="1"/>
  <c r="U395" i="6"/>
  <c r="H397" i="6"/>
  <c r="K308" i="5"/>
  <c r="AB376" i="6"/>
  <c r="V292" i="5"/>
  <c r="AB397" i="6"/>
  <c r="V308" i="5"/>
  <c r="AA380" i="6"/>
  <c r="T294" i="5"/>
  <c r="AB378" i="6"/>
  <c r="V293" i="5"/>
  <c r="H393" i="6"/>
  <c r="K306" i="5"/>
  <c r="V425" i="6"/>
  <c r="K327" i="5"/>
  <c r="T414" i="6"/>
  <c r="H414" i="6"/>
  <c r="EC290" i="1"/>
  <c r="AA408" i="6"/>
  <c r="T314" i="5"/>
  <c r="H85" i="5"/>
  <c r="X85" i="5" s="1"/>
  <c r="CR37" i="1"/>
  <c r="Q37" i="1" s="1"/>
  <c r="H63" i="5"/>
  <c r="G68" i="5" s="1"/>
  <c r="O68" i="5" s="1"/>
  <c r="X96" i="6"/>
  <c r="K64" i="5"/>
  <c r="GK37" i="1"/>
  <c r="H93" i="5"/>
  <c r="X93" i="5" s="1"/>
  <c r="GK33" i="1"/>
  <c r="X68" i="6"/>
  <c r="V82" i="6"/>
  <c r="K55" i="5"/>
  <c r="J59" i="5" s="1"/>
  <c r="P59" i="5" s="1"/>
  <c r="GK84" i="1"/>
  <c r="X134" i="6"/>
  <c r="GK88" i="1"/>
  <c r="X138" i="6"/>
  <c r="CP106" i="1"/>
  <c r="O106" i="1" s="1"/>
  <c r="U180" i="6"/>
  <c r="CZ110" i="1"/>
  <c r="Y110" i="1" s="1"/>
  <c r="V184" i="6"/>
  <c r="CY110" i="1"/>
  <c r="X110" i="1" s="1"/>
  <c r="G203" i="6"/>
  <c r="U246" i="6"/>
  <c r="K186" i="5"/>
  <c r="GK138" i="1"/>
  <c r="X254" i="6"/>
  <c r="CY148" i="1"/>
  <c r="X148" i="1" s="1"/>
  <c r="V270" i="6"/>
  <c r="CZ148" i="1"/>
  <c r="Y148" i="1" s="1"/>
  <c r="G279" i="6"/>
  <c r="G289" i="6"/>
  <c r="H330" i="6"/>
  <c r="T330" i="6"/>
  <c r="K255" i="5"/>
  <c r="GK180" i="1"/>
  <c r="X332" i="6"/>
  <c r="GK182" i="1"/>
  <c r="X334" i="6"/>
  <c r="X367" i="6"/>
  <c r="GK229" i="1"/>
  <c r="G113" i="5"/>
  <c r="O113" i="5" s="1"/>
  <c r="H125" i="5"/>
  <c r="CP110" i="1"/>
  <c r="O110" i="1" s="1"/>
  <c r="H179" i="5"/>
  <c r="H231" i="5"/>
  <c r="X231" i="5" s="1"/>
  <c r="CP100" i="1"/>
  <c r="O100" i="1" s="1"/>
  <c r="GM100" i="1" s="1"/>
  <c r="U162" i="6"/>
  <c r="K116" i="5"/>
  <c r="H238" i="5"/>
  <c r="GK102" i="1"/>
  <c r="X170" i="6"/>
  <c r="CZ106" i="1"/>
  <c r="Y106" i="1" s="1"/>
  <c r="V180" i="6"/>
  <c r="CY106" i="1"/>
  <c r="X106" i="1" s="1"/>
  <c r="GK118" i="1"/>
  <c r="X204" i="6"/>
  <c r="CR128" i="1"/>
  <c r="Q128" i="1" s="1"/>
  <c r="H168" i="5"/>
  <c r="CR146" i="1"/>
  <c r="Q146" i="1" s="1"/>
  <c r="H197" i="5"/>
  <c r="G204" i="5" s="1"/>
  <c r="O204" i="5" s="1"/>
  <c r="H289" i="5"/>
  <c r="J323" i="5"/>
  <c r="R339" i="5"/>
  <c r="G343" i="5"/>
  <c r="O343" i="5" s="1"/>
  <c r="Z343" i="5"/>
  <c r="CY88" i="1"/>
  <c r="X88" i="1" s="1"/>
  <c r="AB194" i="6"/>
  <c r="V138" i="5"/>
  <c r="H280" i="5"/>
  <c r="U367" i="6"/>
  <c r="K288" i="5"/>
  <c r="H299" i="5"/>
  <c r="X309" i="5" s="1"/>
  <c r="CR237" i="1"/>
  <c r="Q237" i="1" s="1"/>
  <c r="F391" i="6"/>
  <c r="E305" i="5"/>
  <c r="GX239" i="1"/>
  <c r="X382" i="6"/>
  <c r="K300" i="5"/>
  <c r="GK237" i="1"/>
  <c r="X378" i="6"/>
  <c r="GK233" i="1"/>
  <c r="CZ237" i="1"/>
  <c r="Y237" i="1" s="1"/>
  <c r="H68" i="6"/>
  <c r="H81" i="6"/>
  <c r="T68" i="6"/>
  <c r="AA96" i="6"/>
  <c r="H102" i="6"/>
  <c r="T60" i="5"/>
  <c r="K65" i="5" s="1"/>
  <c r="AB148" i="6"/>
  <c r="V103" i="5"/>
  <c r="GK80" i="1"/>
  <c r="X124" i="6"/>
  <c r="H131" i="6"/>
  <c r="AA126" i="6"/>
  <c r="T87" i="5"/>
  <c r="CP126" i="1"/>
  <c r="O126" i="1" s="1"/>
  <c r="U224" i="6"/>
  <c r="GK152" i="1"/>
  <c r="X280" i="6"/>
  <c r="H80" i="6"/>
  <c r="AB68" i="6"/>
  <c r="V48" i="5"/>
  <c r="K51" i="5" s="1"/>
  <c r="GM34" i="1"/>
  <c r="CP78" i="1"/>
  <c r="O78" i="1" s="1"/>
  <c r="U122" i="6"/>
  <c r="CP82" i="1"/>
  <c r="O82" i="1" s="1"/>
  <c r="U126" i="6"/>
  <c r="K89" i="5"/>
  <c r="CP80" i="1"/>
  <c r="O80" i="1" s="1"/>
  <c r="U124" i="6"/>
  <c r="EB184" i="1"/>
  <c r="GK78" i="1"/>
  <c r="X122" i="6"/>
  <c r="GM86" i="1"/>
  <c r="AA136" i="6"/>
  <c r="T94" i="5"/>
  <c r="AB158" i="6"/>
  <c r="V111" i="5"/>
  <c r="DZ184" i="1"/>
  <c r="Y148" i="6"/>
  <c r="CP101" i="1"/>
  <c r="O101" i="1" s="1"/>
  <c r="GO100" i="1"/>
  <c r="H167" i="6"/>
  <c r="AA162" i="6"/>
  <c r="T114" i="5"/>
  <c r="K117" i="5" s="1"/>
  <c r="AB170" i="6"/>
  <c r="V120" i="5"/>
  <c r="AB204" i="6"/>
  <c r="V146" i="5"/>
  <c r="CY121" i="1"/>
  <c r="X121" i="1" s="1"/>
  <c r="H213" i="6"/>
  <c r="T206" i="6"/>
  <c r="H206" i="6"/>
  <c r="CP118" i="1"/>
  <c r="O118" i="1" s="1"/>
  <c r="W204" i="6"/>
  <c r="CP130" i="1"/>
  <c r="O130" i="1" s="1"/>
  <c r="U234" i="6"/>
  <c r="CP132" i="1"/>
  <c r="O132" i="1" s="1"/>
  <c r="U236" i="6"/>
  <c r="K178" i="5"/>
  <c r="CP135" i="1"/>
  <c r="O135" i="1" s="1"/>
  <c r="CP138" i="1"/>
  <c r="O138" i="1" s="1"/>
  <c r="U254" i="6"/>
  <c r="CP142" i="1"/>
  <c r="O142" i="1" s="1"/>
  <c r="U258" i="6"/>
  <c r="CP145" i="1"/>
  <c r="O145" i="1" s="1"/>
  <c r="CP148" i="1"/>
  <c r="O148" i="1" s="1"/>
  <c r="U270" i="6"/>
  <c r="CP153" i="1"/>
  <c r="O153" i="1" s="1"/>
  <c r="H277" i="6"/>
  <c r="AA272" i="6"/>
  <c r="T205" i="5"/>
  <c r="CP170" i="1"/>
  <c r="O170" i="1" s="1"/>
  <c r="U322" i="6"/>
  <c r="AB135" i="1"/>
  <c r="CY144" i="1"/>
  <c r="X144" i="1" s="1"/>
  <c r="GK150" i="1"/>
  <c r="X272" i="6"/>
  <c r="CR162" i="1"/>
  <c r="Q162" i="1" s="1"/>
  <c r="H235" i="5"/>
  <c r="AA234" i="6"/>
  <c r="T174" i="5"/>
  <c r="AB258" i="6"/>
  <c r="V192" i="5"/>
  <c r="CY164" i="1"/>
  <c r="X164" i="1" s="1"/>
  <c r="AB224" i="6"/>
  <c r="V164" i="5"/>
  <c r="CZ131" i="1"/>
  <c r="Y131" i="1" s="1"/>
  <c r="AB145" i="1"/>
  <c r="CR168" i="1"/>
  <c r="Q168" i="1" s="1"/>
  <c r="CP168" i="1" s="1"/>
  <c r="O168" i="1" s="1"/>
  <c r="H245" i="5"/>
  <c r="GK172" i="1"/>
  <c r="X324" i="6"/>
  <c r="CY177" i="1"/>
  <c r="X177" i="1" s="1"/>
  <c r="CP231" i="1"/>
  <c r="O231" i="1" s="1"/>
  <c r="U376" i="6"/>
  <c r="T328" i="6"/>
  <c r="H328" i="6"/>
  <c r="K254" i="5"/>
  <c r="AA332" i="6"/>
  <c r="T256" i="5"/>
  <c r="AB334" i="6"/>
  <c r="V257" i="5"/>
  <c r="S232" i="1"/>
  <c r="U345" i="6"/>
  <c r="K268" i="5"/>
  <c r="AA328" i="6"/>
  <c r="T254" i="5"/>
  <c r="AA330" i="6"/>
  <c r="T255" i="5"/>
  <c r="CR225" i="1"/>
  <c r="Q225" i="1" s="1"/>
  <c r="H277" i="5"/>
  <c r="GK245" i="1"/>
  <c r="X397" i="6"/>
  <c r="P232" i="1"/>
  <c r="GO242" i="1"/>
  <c r="AA376" i="6"/>
  <c r="T292" i="5"/>
  <c r="CY245" i="1"/>
  <c r="X245" i="1" s="1"/>
  <c r="GM227" i="1"/>
  <c r="AB365" i="6"/>
  <c r="V283" i="5"/>
  <c r="AA378" i="6"/>
  <c r="T293" i="5"/>
  <c r="V432" i="6"/>
  <c r="K333" i="5"/>
  <c r="T411" i="6"/>
  <c r="H411" i="6"/>
  <c r="AB411" i="6"/>
  <c r="V317" i="5"/>
  <c r="GM287" i="1"/>
  <c r="G53" i="6"/>
  <c r="G67" i="6"/>
  <c r="R49" i="5"/>
  <c r="G53" i="5"/>
  <c r="O53" i="5" s="1"/>
  <c r="X53" i="5"/>
  <c r="G81" i="6"/>
  <c r="ET26" i="1"/>
  <c r="P52" i="1"/>
  <c r="L70" i="5"/>
  <c r="AB37" i="1"/>
  <c r="H82" i="5"/>
  <c r="R141" i="5"/>
  <c r="G147" i="5"/>
  <c r="O147" i="5" s="1"/>
  <c r="X147" i="5"/>
  <c r="R167" i="5"/>
  <c r="X175" i="5"/>
  <c r="G175" i="5"/>
  <c r="O175" i="5" s="1"/>
  <c r="G269" i="6"/>
  <c r="G222" i="5"/>
  <c r="O222" i="5" s="1"/>
  <c r="GK174" i="1"/>
  <c r="X326" i="6"/>
  <c r="H99" i="5"/>
  <c r="R106" i="5"/>
  <c r="X113" i="5"/>
  <c r="G157" i="6"/>
  <c r="H118" i="5"/>
  <c r="X121" i="5" s="1"/>
  <c r="H126" i="5"/>
  <c r="G179" i="6"/>
  <c r="H135" i="5"/>
  <c r="G193" i="6"/>
  <c r="H180" i="5"/>
  <c r="H241" i="5"/>
  <c r="X241" i="5" s="1"/>
  <c r="AB196" i="6"/>
  <c r="H202" i="6"/>
  <c r="V140" i="5"/>
  <c r="K144" i="5" s="1"/>
  <c r="U206" i="6"/>
  <c r="K150" i="5"/>
  <c r="R234" i="5"/>
  <c r="X242" i="5"/>
  <c r="H240" i="5"/>
  <c r="X240" i="5" s="1"/>
  <c r="CP182" i="1"/>
  <c r="O182" i="1" s="1"/>
  <c r="U334" i="6"/>
  <c r="H154" i="5"/>
  <c r="X154" i="5" s="1"/>
  <c r="G165" i="5"/>
  <c r="O165" i="5" s="1"/>
  <c r="X165" i="5"/>
  <c r="R157" i="5"/>
  <c r="H248" i="5"/>
  <c r="CZ222" i="1"/>
  <c r="Y222" i="1" s="1"/>
  <c r="CY222" i="1"/>
  <c r="X222" i="1" s="1"/>
  <c r="GB247" i="1"/>
  <c r="H290" i="5"/>
  <c r="G295" i="5" s="1"/>
  <c r="O295" i="5" s="1"/>
  <c r="S305" i="5"/>
  <c r="H302" i="5" s="1"/>
  <c r="R327" i="5"/>
  <c r="G331" i="5"/>
  <c r="O331" i="5" s="1"/>
  <c r="G345" i="5" s="1"/>
  <c r="Z331" i="5"/>
  <c r="G25" i="5" s="1"/>
  <c r="H272" i="5"/>
  <c r="X272" i="5" s="1"/>
  <c r="H281" i="5"/>
  <c r="H283" i="5"/>
  <c r="X283" i="5" s="1"/>
  <c r="AB234" i="1"/>
  <c r="T239" i="1"/>
  <c r="DY247" i="1" s="1"/>
  <c r="AS324" i="1"/>
  <c r="F350" i="1"/>
  <c r="F365" i="6"/>
  <c r="E283" i="5"/>
  <c r="L345" i="5"/>
  <c r="G390" i="6"/>
  <c r="Q239" i="1"/>
  <c r="W391" i="6" s="1"/>
  <c r="X321" i="5"/>
  <c r="G321" i="5"/>
  <c r="O321" i="5" s="1"/>
  <c r="G323" i="5" s="1"/>
  <c r="S239" i="1"/>
  <c r="U239" i="1"/>
  <c r="GO99" i="1"/>
  <c r="GM99" i="1"/>
  <c r="GM118" i="1"/>
  <c r="GO118" i="1"/>
  <c r="GM228" i="1"/>
  <c r="GO228" i="1"/>
  <c r="GM285" i="1"/>
  <c r="GO285" i="1"/>
  <c r="GM240" i="1"/>
  <c r="GO240" i="1"/>
  <c r="GM238" i="1"/>
  <c r="GO238" i="1"/>
  <c r="AH281" i="1"/>
  <c r="U290" i="1"/>
  <c r="GM97" i="1"/>
  <c r="GO97" i="1"/>
  <c r="GO87" i="1"/>
  <c r="GM87" i="1"/>
  <c r="GO229" i="1"/>
  <c r="GM229" i="1"/>
  <c r="GO233" i="1"/>
  <c r="GM233" i="1"/>
  <c r="AF247" i="1"/>
  <c r="DY281" i="1"/>
  <c r="DL290" i="1"/>
  <c r="GM84" i="1"/>
  <c r="GO84" i="1"/>
  <c r="GO28" i="1"/>
  <c r="GM28" i="1"/>
  <c r="AB39" i="1"/>
  <c r="CJ26" i="1"/>
  <c r="BA39" i="1"/>
  <c r="CY29" i="1"/>
  <c r="X29" i="1" s="1"/>
  <c r="CZ29" i="1"/>
  <c r="Y29" i="1" s="1"/>
  <c r="DX39" i="1"/>
  <c r="EA26" i="1"/>
  <c r="DN39" i="1"/>
  <c r="W26" i="1"/>
  <c r="F63" i="1"/>
  <c r="GO95" i="1"/>
  <c r="GM95" i="1"/>
  <c r="GO83" i="1"/>
  <c r="GM83" i="1"/>
  <c r="DZ26" i="1"/>
  <c r="DM39" i="1"/>
  <c r="AF26" i="1"/>
  <c r="S39" i="1"/>
  <c r="EM26" i="1"/>
  <c r="P58" i="1"/>
  <c r="AH73" i="1"/>
  <c r="U184" i="1"/>
  <c r="AB81" i="1"/>
  <c r="CZ105" i="1"/>
  <c r="Y105" i="1" s="1"/>
  <c r="AB109" i="1"/>
  <c r="CZ108" i="1"/>
  <c r="Y108" i="1" s="1"/>
  <c r="CY108" i="1"/>
  <c r="X108" i="1" s="1"/>
  <c r="GO116" i="1"/>
  <c r="GM116" i="1"/>
  <c r="GM117" i="1"/>
  <c r="GO117" i="1"/>
  <c r="CY129" i="1"/>
  <c r="X129" i="1" s="1"/>
  <c r="CZ129" i="1"/>
  <c r="Y129" i="1" s="1"/>
  <c r="AH26" i="1"/>
  <c r="U39" i="1"/>
  <c r="AD39" i="1"/>
  <c r="AK39" i="1"/>
  <c r="GM33" i="1"/>
  <c r="GO33" i="1"/>
  <c r="V26" i="1"/>
  <c r="F62" i="1"/>
  <c r="T26" i="1"/>
  <c r="F60" i="1"/>
  <c r="EH26" i="1"/>
  <c r="P48" i="1"/>
  <c r="EH362" i="1"/>
  <c r="DO26" i="1"/>
  <c r="P63" i="1"/>
  <c r="GK76" i="1"/>
  <c r="DW184" i="1"/>
  <c r="GO34" i="1"/>
  <c r="GM78" i="1"/>
  <c r="GO78" i="1"/>
  <c r="AB82" i="1"/>
  <c r="AB97" i="1"/>
  <c r="CP76" i="1"/>
  <c r="O76" i="1" s="1"/>
  <c r="DU184" i="1"/>
  <c r="CY90" i="1"/>
  <c r="X90" i="1" s="1"/>
  <c r="CZ90" i="1"/>
  <c r="Y90" i="1" s="1"/>
  <c r="DX184" i="1"/>
  <c r="CY103" i="1"/>
  <c r="X103" i="1" s="1"/>
  <c r="CZ103" i="1"/>
  <c r="Y103" i="1" s="1"/>
  <c r="AF184" i="1"/>
  <c r="AB84" i="1"/>
  <c r="G134" i="6" s="1"/>
  <c r="AB87" i="1"/>
  <c r="GM88" i="1"/>
  <c r="GO88" i="1"/>
  <c r="CY76" i="1"/>
  <c r="X76" i="1" s="1"/>
  <c r="GM98" i="1"/>
  <c r="GO98" i="1"/>
  <c r="GM104" i="1"/>
  <c r="GO104" i="1"/>
  <c r="CY105" i="1"/>
  <c r="X105" i="1" s="1"/>
  <c r="CP109" i="1"/>
  <c r="O109" i="1" s="1"/>
  <c r="GM91" i="1"/>
  <c r="CZ80" i="1"/>
  <c r="Y80" i="1" s="1"/>
  <c r="GO89" i="1"/>
  <c r="GM89" i="1"/>
  <c r="CP107" i="1"/>
  <c r="O107" i="1" s="1"/>
  <c r="GO114" i="1"/>
  <c r="GM114" i="1"/>
  <c r="CY137" i="1"/>
  <c r="X137" i="1" s="1"/>
  <c r="CZ137" i="1"/>
  <c r="Y137" i="1" s="1"/>
  <c r="GM126" i="1"/>
  <c r="GO126" i="1"/>
  <c r="AB166" i="1"/>
  <c r="G312" i="6" s="1"/>
  <c r="GM122" i="1"/>
  <c r="AB132" i="1"/>
  <c r="CZ136" i="1"/>
  <c r="Y136" i="1" s="1"/>
  <c r="CZ144" i="1"/>
  <c r="Y144" i="1" s="1"/>
  <c r="AB167" i="1"/>
  <c r="AQ73" i="1"/>
  <c r="F194" i="1"/>
  <c r="AQ362" i="1"/>
  <c r="GO124" i="1"/>
  <c r="GM136" i="1"/>
  <c r="CP156" i="1"/>
  <c r="O156" i="1" s="1"/>
  <c r="AB160" i="1"/>
  <c r="G300" i="6" s="1"/>
  <c r="CJ73" i="1"/>
  <c r="BA184" i="1"/>
  <c r="GO175" i="1"/>
  <c r="GM175" i="1"/>
  <c r="CZ128" i="1"/>
  <c r="Y128" i="1" s="1"/>
  <c r="CY131" i="1"/>
  <c r="X131" i="1" s="1"/>
  <c r="GO131" i="1" s="1"/>
  <c r="CY140" i="1"/>
  <c r="X140" i="1" s="1"/>
  <c r="CZ146" i="1"/>
  <c r="Y146" i="1" s="1"/>
  <c r="CZ155" i="1"/>
  <c r="Y155" i="1" s="1"/>
  <c r="CY155" i="1"/>
  <c r="X155" i="1" s="1"/>
  <c r="AB157" i="1"/>
  <c r="AB161" i="1"/>
  <c r="CG73" i="1"/>
  <c r="AX184" i="1"/>
  <c r="CZ158" i="1"/>
  <c r="Y158" i="1" s="1"/>
  <c r="GO174" i="1"/>
  <c r="GM174" i="1"/>
  <c r="CY149" i="1"/>
  <c r="X149" i="1" s="1"/>
  <c r="GM169" i="1"/>
  <c r="EM73" i="1"/>
  <c r="P203" i="1"/>
  <c r="EI218" i="1"/>
  <c r="P257" i="1"/>
  <c r="CY157" i="1"/>
  <c r="X157" i="1" s="1"/>
  <c r="CY166" i="1"/>
  <c r="X166" i="1" s="1"/>
  <c r="CY181" i="1"/>
  <c r="X181" i="1" s="1"/>
  <c r="CP225" i="1"/>
  <c r="O225" i="1" s="1"/>
  <c r="CZ161" i="1"/>
  <c r="Y161" i="1" s="1"/>
  <c r="AP73" i="1"/>
  <c r="F193" i="1"/>
  <c r="EH73" i="1"/>
  <c r="P193" i="1"/>
  <c r="DV247" i="1"/>
  <c r="GK225" i="1"/>
  <c r="CZ225" i="1"/>
  <c r="Y225" i="1" s="1"/>
  <c r="U230" i="1"/>
  <c r="AB233" i="1"/>
  <c r="G378" i="6" s="1"/>
  <c r="EG218" i="1"/>
  <c r="P251" i="1"/>
  <c r="GO227" i="1"/>
  <c r="GO245" i="1"/>
  <c r="GM245" i="1"/>
  <c r="EB218" i="1"/>
  <c r="DO247" i="1"/>
  <c r="T230" i="1"/>
  <c r="CY223" i="1"/>
  <c r="X223" i="1" s="1"/>
  <c r="W230" i="1"/>
  <c r="AJ247" i="1" s="1"/>
  <c r="T232" i="1"/>
  <c r="GO236" i="1"/>
  <c r="EH218" i="1"/>
  <c r="P256" i="1"/>
  <c r="R230" i="1"/>
  <c r="CZ230" i="1" s="1"/>
  <c r="Y230" i="1" s="1"/>
  <c r="AL247" i="1" s="1"/>
  <c r="U232" i="1"/>
  <c r="AJ281" i="1"/>
  <c r="W290" i="1"/>
  <c r="BB281" i="1"/>
  <c r="F303" i="1"/>
  <c r="EK281" i="1"/>
  <c r="P307" i="1"/>
  <c r="CZ331" i="1"/>
  <c r="Y331" i="1" s="1"/>
  <c r="CY331" i="1"/>
  <c r="X331" i="1" s="1"/>
  <c r="EL324" i="1"/>
  <c r="P351" i="1"/>
  <c r="AZ333" i="1"/>
  <c r="CI324" i="1"/>
  <c r="DT290" i="1"/>
  <c r="GM284" i="1"/>
  <c r="GO284" i="1"/>
  <c r="DW281" i="1"/>
  <c r="DJ290" i="1"/>
  <c r="AI324" i="1"/>
  <c r="V333" i="1"/>
  <c r="AD290" i="1"/>
  <c r="GP328" i="1"/>
  <c r="GM328" i="1"/>
  <c r="CA333" i="1" s="1"/>
  <c r="EB281" i="1"/>
  <c r="DO290" i="1"/>
  <c r="AL333" i="1"/>
  <c r="DW324" i="1"/>
  <c r="DJ333" i="1"/>
  <c r="CE290" i="1"/>
  <c r="AC281" i="1"/>
  <c r="P290" i="1"/>
  <c r="CF290" i="1"/>
  <c r="CH290" i="1"/>
  <c r="GO287" i="1"/>
  <c r="AJ324" i="1"/>
  <c r="W333" i="1"/>
  <c r="EB324" i="1"/>
  <c r="DO333" i="1"/>
  <c r="GM29" i="1"/>
  <c r="GO29" i="1"/>
  <c r="DL26" i="1"/>
  <c r="P60" i="1"/>
  <c r="FY26" i="1"/>
  <c r="EP39" i="1"/>
  <c r="GM82" i="1"/>
  <c r="GO82" i="1"/>
  <c r="GM79" i="1"/>
  <c r="GO79" i="1"/>
  <c r="R26" i="1"/>
  <c r="F53" i="1"/>
  <c r="CP75" i="1"/>
  <c r="O75" i="1" s="1"/>
  <c r="AC184" i="1"/>
  <c r="CP77" i="1"/>
  <c r="O77" i="1" s="1"/>
  <c r="EB73" i="1"/>
  <c r="DO184" i="1"/>
  <c r="AG184" i="1"/>
  <c r="GM85" i="1"/>
  <c r="GO85" i="1"/>
  <c r="EA73" i="1"/>
  <c r="DN184" i="1"/>
  <c r="ES26" i="1"/>
  <c r="P59" i="1"/>
  <c r="DZ73" i="1"/>
  <c r="DM184" i="1"/>
  <c r="GM101" i="1"/>
  <c r="GO101" i="1"/>
  <c r="CP108" i="1"/>
  <c r="O108" i="1" s="1"/>
  <c r="CZ109" i="1"/>
  <c r="Y109" i="1" s="1"/>
  <c r="GK109" i="1"/>
  <c r="AB107" i="1"/>
  <c r="CY141" i="1"/>
  <c r="X141" i="1" s="1"/>
  <c r="CZ141" i="1"/>
  <c r="Y141" i="1" s="1"/>
  <c r="GK113" i="1"/>
  <c r="CZ113" i="1"/>
  <c r="Y113" i="1" s="1"/>
  <c r="GM120" i="1"/>
  <c r="GO120" i="1"/>
  <c r="CY113" i="1"/>
  <c r="X113" i="1" s="1"/>
  <c r="GM125" i="1"/>
  <c r="GO125" i="1"/>
  <c r="CP141" i="1"/>
  <c r="O141" i="1" s="1"/>
  <c r="CP166" i="1"/>
  <c r="O166" i="1" s="1"/>
  <c r="AU73" i="1"/>
  <c r="F203" i="1"/>
  <c r="CP137" i="1"/>
  <c r="O137" i="1" s="1"/>
  <c r="AB156" i="1"/>
  <c r="G290" i="6" s="1"/>
  <c r="CP160" i="1"/>
  <c r="O160" i="1" s="1"/>
  <c r="AB168" i="1"/>
  <c r="CY128" i="1"/>
  <c r="X128" i="1" s="1"/>
  <c r="CZ134" i="1"/>
  <c r="Y134" i="1" s="1"/>
  <c r="AB142" i="1"/>
  <c r="G258" i="6" s="1"/>
  <c r="CY146" i="1"/>
  <c r="X146" i="1" s="1"/>
  <c r="AJ184" i="1"/>
  <c r="CP157" i="1"/>
  <c r="O157" i="1" s="1"/>
  <c r="GK160" i="1"/>
  <c r="CZ160" i="1"/>
  <c r="Y160" i="1" s="1"/>
  <c r="GK164" i="1"/>
  <c r="CZ164" i="1"/>
  <c r="Y164" i="1" s="1"/>
  <c r="CZ171" i="1"/>
  <c r="Y171" i="1" s="1"/>
  <c r="CY171" i="1"/>
  <c r="X171" i="1" s="1"/>
  <c r="GO171" i="1" s="1"/>
  <c r="CY172" i="1"/>
  <c r="X172" i="1" s="1"/>
  <c r="EG73" i="1"/>
  <c r="P188" i="1"/>
  <c r="EG362" i="1"/>
  <c r="GM151" i="1"/>
  <c r="GO151" i="1"/>
  <c r="CY158" i="1"/>
  <c r="X158" i="1" s="1"/>
  <c r="CZ177" i="1"/>
  <c r="Y177" i="1" s="1"/>
  <c r="GO223" i="1"/>
  <c r="CZ153" i="1"/>
  <c r="Y153" i="1" s="1"/>
  <c r="CZ172" i="1"/>
  <c r="Y172" i="1" s="1"/>
  <c r="P266" i="1"/>
  <c r="EM218" i="1"/>
  <c r="CZ173" i="1"/>
  <c r="Y173" i="1" s="1"/>
  <c r="EU73" i="1"/>
  <c r="P200" i="1"/>
  <c r="CP221" i="1"/>
  <c r="O221" i="1" s="1"/>
  <c r="DU247" i="1"/>
  <c r="CY161" i="1"/>
  <c r="X161" i="1" s="1"/>
  <c r="GO161" i="1" s="1"/>
  <c r="P230" i="1"/>
  <c r="AO218" i="1"/>
  <c r="F251" i="1"/>
  <c r="EP247" i="1"/>
  <c r="FY218" i="1"/>
  <c r="EK218" i="1"/>
  <c r="P264" i="1"/>
  <c r="EH281" i="1"/>
  <c r="P299" i="1"/>
  <c r="Q232" i="1"/>
  <c r="T290" i="1"/>
  <c r="AG281" i="1"/>
  <c r="CI218" i="1"/>
  <c r="AZ247" i="1"/>
  <c r="CG281" i="1"/>
  <c r="AX290" i="1"/>
  <c r="EP281" i="1"/>
  <c r="P297" i="1"/>
  <c r="AT324" i="1"/>
  <c r="F351" i="1"/>
  <c r="ET22" i="1"/>
  <c r="P375" i="1"/>
  <c r="ET394" i="1"/>
  <c r="DZ281" i="1"/>
  <c r="DM290" i="1"/>
  <c r="T333" i="1"/>
  <c r="AG324" i="1"/>
  <c r="CD333" i="1"/>
  <c r="FW290" i="1"/>
  <c r="DH290" i="1"/>
  <c r="FX290" i="1"/>
  <c r="DU281" i="1"/>
  <c r="FZ290" i="1"/>
  <c r="V281" i="1"/>
  <c r="F313" i="1"/>
  <c r="DX281" i="1"/>
  <c r="DK290" i="1"/>
  <c r="CI281" i="1"/>
  <c r="AZ290" i="1"/>
  <c r="P333" i="1"/>
  <c r="CF333" i="1"/>
  <c r="AC324" i="1"/>
  <c r="CH333" i="1"/>
  <c r="CE333" i="1"/>
  <c r="AK333" i="1"/>
  <c r="DV324" i="1"/>
  <c r="DI333" i="1"/>
  <c r="FY324" i="1"/>
  <c r="EP333" i="1"/>
  <c r="P353" i="1"/>
  <c r="ES324" i="1"/>
  <c r="CP283" i="1"/>
  <c r="O283" i="1" s="1"/>
  <c r="DY324" i="1"/>
  <c r="DL333" i="1"/>
  <c r="FW333" i="1"/>
  <c r="DH333" i="1"/>
  <c r="FX333" i="1"/>
  <c r="DU324" i="1"/>
  <c r="FZ333" i="1"/>
  <c r="GO35" i="1"/>
  <c r="GM35" i="1"/>
  <c r="CI26" i="1"/>
  <c r="AZ39" i="1"/>
  <c r="GK75" i="1"/>
  <c r="AE184" i="1"/>
  <c r="AU26" i="1"/>
  <c r="F58" i="1"/>
  <c r="GO80" i="1"/>
  <c r="GM80" i="1"/>
  <c r="GM92" i="1"/>
  <c r="GO92" i="1"/>
  <c r="GO90" i="1"/>
  <c r="GM90" i="1"/>
  <c r="CY75" i="1"/>
  <c r="X75" i="1" s="1"/>
  <c r="GO119" i="1"/>
  <c r="GM119" i="1"/>
  <c r="DY73" i="1"/>
  <c r="DL184" i="1"/>
  <c r="CY147" i="1"/>
  <c r="X147" i="1" s="1"/>
  <c r="CZ147" i="1"/>
  <c r="Y147" i="1" s="1"/>
  <c r="AB113" i="1"/>
  <c r="CR113" i="1"/>
  <c r="Q113" i="1" s="1"/>
  <c r="CP113" i="1" s="1"/>
  <c r="O113" i="1" s="1"/>
  <c r="GM112" i="1"/>
  <c r="GO112" i="1"/>
  <c r="AB121" i="1"/>
  <c r="CR121" i="1"/>
  <c r="Q121" i="1" s="1"/>
  <c r="CP121" i="1" s="1"/>
  <c r="O121" i="1" s="1"/>
  <c r="GM130" i="1"/>
  <c r="GO130" i="1"/>
  <c r="GM132" i="1"/>
  <c r="GO132" i="1"/>
  <c r="GM135" i="1"/>
  <c r="GO135" i="1"/>
  <c r="GM138" i="1"/>
  <c r="GO138" i="1"/>
  <c r="GM142" i="1"/>
  <c r="GO142" i="1"/>
  <c r="GM145" i="1"/>
  <c r="GO145" i="1"/>
  <c r="GO148" i="1"/>
  <c r="GM148" i="1"/>
  <c r="GO153" i="1"/>
  <c r="GM153" i="1"/>
  <c r="CZ154" i="1"/>
  <c r="Y154" i="1" s="1"/>
  <c r="BC73" i="1"/>
  <c r="F200" i="1"/>
  <c r="GO155" i="1"/>
  <c r="GM155" i="1"/>
  <c r="GM172" i="1"/>
  <c r="GO172" i="1"/>
  <c r="GO179" i="1"/>
  <c r="GM179" i="1"/>
  <c r="GM143" i="1"/>
  <c r="GO143" i="1"/>
  <c r="CZ163" i="1"/>
  <c r="Y163" i="1" s="1"/>
  <c r="CY163" i="1"/>
  <c r="X163" i="1" s="1"/>
  <c r="GO163" i="1" s="1"/>
  <c r="GK168" i="1"/>
  <c r="CZ168" i="1"/>
  <c r="Y168" i="1" s="1"/>
  <c r="AO73" i="1"/>
  <c r="F188" i="1"/>
  <c r="AO362" i="1"/>
  <c r="EK73" i="1"/>
  <c r="P201" i="1"/>
  <c r="CZ167" i="1"/>
  <c r="Y167" i="1" s="1"/>
  <c r="GX230" i="1"/>
  <c r="CJ247" i="1" s="1"/>
  <c r="V230" i="1"/>
  <c r="AI247" i="1" s="1"/>
  <c r="GO235" i="1"/>
  <c r="GM235" i="1"/>
  <c r="CZ162" i="1"/>
  <c r="Y162" i="1" s="1"/>
  <c r="CZ170" i="1"/>
  <c r="Y170" i="1" s="1"/>
  <c r="GM176" i="1"/>
  <c r="GO176" i="1"/>
  <c r="CY232" i="1"/>
  <c r="X232" i="1" s="1"/>
  <c r="CZ232" i="1"/>
  <c r="Y232" i="1" s="1"/>
  <c r="EU218" i="1"/>
  <c r="P263" i="1"/>
  <c r="CY173" i="1"/>
  <c r="X173" i="1" s="1"/>
  <c r="GO173" i="1" s="1"/>
  <c r="AI73" i="1"/>
  <c r="V184" i="1"/>
  <c r="GM180" i="1"/>
  <c r="GO180" i="1"/>
  <c r="AS218" i="1"/>
  <c r="F264" i="1"/>
  <c r="DN247" i="1"/>
  <c r="EA218" i="1"/>
  <c r="CP232" i="1"/>
  <c r="O232" i="1" s="1"/>
  <c r="CZ241" i="1"/>
  <c r="Y241" i="1" s="1"/>
  <c r="GO220" i="1"/>
  <c r="GM220" i="1"/>
  <c r="F294" i="1"/>
  <c r="AO281" i="1"/>
  <c r="AP218" i="1"/>
  <c r="F256" i="1"/>
  <c r="CJ281" i="1"/>
  <c r="BA290" i="1"/>
  <c r="F306" i="1"/>
  <c r="BC281" i="1"/>
  <c r="CZ327" i="1"/>
  <c r="Y327" i="1" s="1"/>
  <c r="DX333" i="1"/>
  <c r="CY327" i="1"/>
  <c r="X327" i="1" s="1"/>
  <c r="BB324" i="1"/>
  <c r="F346" i="1"/>
  <c r="GO288" i="1"/>
  <c r="GM288" i="1"/>
  <c r="EA324" i="1"/>
  <c r="DN333" i="1"/>
  <c r="AE281" i="1"/>
  <c r="R290" i="1"/>
  <c r="ES281" i="1"/>
  <c r="P310" i="1"/>
  <c r="Q324" i="1"/>
  <c r="F345" i="1"/>
  <c r="ED281" i="1"/>
  <c r="DQ290" i="1"/>
  <c r="GM331" i="1"/>
  <c r="GP331" i="1"/>
  <c r="F343" i="1"/>
  <c r="AQ324" i="1"/>
  <c r="DZ324" i="1"/>
  <c r="DM333" i="1"/>
  <c r="P343" i="1"/>
  <c r="EI324" i="1"/>
  <c r="F307" i="1"/>
  <c r="AS281" i="1"/>
  <c r="CP327" i="1"/>
  <c r="O327" i="1" s="1"/>
  <c r="AL26" i="1"/>
  <c r="Y39" i="1"/>
  <c r="BC26" i="1"/>
  <c r="F55" i="1"/>
  <c r="BC362" i="1"/>
  <c r="GO30" i="1"/>
  <c r="GM30" i="1"/>
  <c r="AC26" i="1"/>
  <c r="P39" i="1"/>
  <c r="CF39" i="1"/>
  <c r="CH39" i="1"/>
  <c r="CE39" i="1"/>
  <c r="GM36" i="1"/>
  <c r="GN36" i="1"/>
  <c r="CB39" i="1" s="1"/>
  <c r="GO93" i="1"/>
  <c r="GM93" i="1"/>
  <c r="AB75" i="1"/>
  <c r="CP81" i="1"/>
  <c r="O81" i="1" s="1"/>
  <c r="GM102" i="1"/>
  <c r="GO102" i="1"/>
  <c r="DU26" i="1"/>
  <c r="DH39" i="1"/>
  <c r="FW39" i="1"/>
  <c r="FX39" i="1"/>
  <c r="FZ39" i="1"/>
  <c r="GO32" i="1"/>
  <c r="GM32" i="1"/>
  <c r="AP26" i="1"/>
  <c r="F48" i="1"/>
  <c r="AP362" i="1"/>
  <c r="CG26" i="1"/>
  <c r="AX39" i="1"/>
  <c r="EU26" i="1"/>
  <c r="P55" i="1"/>
  <c r="EU362" i="1"/>
  <c r="GA26" i="1"/>
  <c r="ER39" i="1"/>
  <c r="BB26" i="1"/>
  <c r="F52" i="1"/>
  <c r="BB362" i="1"/>
  <c r="GK81" i="1"/>
  <c r="CZ81" i="1"/>
  <c r="Y81" i="1" s="1"/>
  <c r="AL184" i="1" s="1"/>
  <c r="AB76" i="1"/>
  <c r="GO96" i="1"/>
  <c r="GM96" i="1"/>
  <c r="CY81" i="1"/>
  <c r="X81" i="1" s="1"/>
  <c r="GM94" i="1"/>
  <c r="GO94" i="1"/>
  <c r="GO103" i="1"/>
  <c r="GM103" i="1"/>
  <c r="GM105" i="1"/>
  <c r="GO105" i="1"/>
  <c r="GM115" i="1"/>
  <c r="GO115" i="1"/>
  <c r="GM123" i="1"/>
  <c r="GO123" i="1"/>
  <c r="CP129" i="1"/>
  <c r="O129" i="1" s="1"/>
  <c r="CP147" i="1"/>
  <c r="O147" i="1" s="1"/>
  <c r="AB170" i="1"/>
  <c r="G322" i="6" s="1"/>
  <c r="GM139" i="1"/>
  <c r="GO139" i="1"/>
  <c r="GM152" i="1"/>
  <c r="CY154" i="1"/>
  <c r="X154" i="1" s="1"/>
  <c r="CP167" i="1"/>
  <c r="O167" i="1" s="1"/>
  <c r="EI73" i="1"/>
  <c r="P194" i="1"/>
  <c r="EI362" i="1"/>
  <c r="GM127" i="1"/>
  <c r="GO127" i="1"/>
  <c r="GK156" i="1"/>
  <c r="CZ156" i="1"/>
  <c r="Y156" i="1" s="1"/>
  <c r="CZ159" i="1"/>
  <c r="Y159" i="1" s="1"/>
  <c r="CY159" i="1"/>
  <c r="X159" i="1" s="1"/>
  <c r="GO159" i="1" s="1"/>
  <c r="GM161" i="1"/>
  <c r="AS73" i="1"/>
  <c r="F201" i="1"/>
  <c r="FY73" i="1"/>
  <c r="EP184" i="1"/>
  <c r="CY152" i="1"/>
  <c r="X152" i="1" s="1"/>
  <c r="CY167" i="1"/>
  <c r="X167" i="1" s="1"/>
  <c r="ES73" i="1"/>
  <c r="P204" i="1"/>
  <c r="GO231" i="1"/>
  <c r="GM231" i="1"/>
  <c r="CZ149" i="1"/>
  <c r="Y149" i="1" s="1"/>
  <c r="GM149" i="1" s="1"/>
  <c r="CY162" i="1"/>
  <c r="X162" i="1" s="1"/>
  <c r="CY170" i="1"/>
  <c r="X170" i="1" s="1"/>
  <c r="GM177" i="1"/>
  <c r="GO177" i="1"/>
  <c r="CZ166" i="1"/>
  <c r="Y166" i="1" s="1"/>
  <c r="CZ181" i="1"/>
  <c r="Y181" i="1" s="1"/>
  <c r="GM181" i="1" s="1"/>
  <c r="CZ150" i="1"/>
  <c r="Y150" i="1" s="1"/>
  <c r="CI73" i="1"/>
  <c r="AZ184" i="1"/>
  <c r="GA73" i="1"/>
  <c r="ER184" i="1"/>
  <c r="GO181" i="1"/>
  <c r="GK221" i="1"/>
  <c r="CZ221" i="1"/>
  <c r="Y221" i="1" s="1"/>
  <c r="DW247" i="1"/>
  <c r="Q230" i="1"/>
  <c r="AD247" i="1" s="1"/>
  <c r="GM243" i="1"/>
  <c r="GO243" i="1"/>
  <c r="CG218" i="1"/>
  <c r="AX247" i="1"/>
  <c r="CY241" i="1"/>
  <c r="X241" i="1" s="1"/>
  <c r="GM244" i="1"/>
  <c r="GO244" i="1"/>
  <c r="AU281" i="1"/>
  <c r="F309" i="1"/>
  <c r="ER247" i="1"/>
  <c r="GA218" i="1"/>
  <c r="F300" i="1"/>
  <c r="AQ281" i="1"/>
  <c r="GM234" i="1"/>
  <c r="GO234" i="1"/>
  <c r="AF290" i="1"/>
  <c r="CY283" i="1"/>
  <c r="X283" i="1" s="1"/>
  <c r="AK290" i="1" s="1"/>
  <c r="CZ283" i="1"/>
  <c r="Y283" i="1" s="1"/>
  <c r="AL290" i="1" s="1"/>
  <c r="CZ329" i="1"/>
  <c r="Y329" i="1" s="1"/>
  <c r="CY329" i="1"/>
  <c r="X329" i="1" s="1"/>
  <c r="EH324" i="1"/>
  <c r="P342" i="1"/>
  <c r="F355" i="1"/>
  <c r="U324" i="1"/>
  <c r="O333" i="1"/>
  <c r="AB324" i="1"/>
  <c r="GM286" i="1"/>
  <c r="GO286" i="1"/>
  <c r="R333" i="1"/>
  <c r="AE324" i="1"/>
  <c r="DP290" i="1"/>
  <c r="EC281" i="1"/>
  <c r="AP281" i="1"/>
  <c r="F299" i="1"/>
  <c r="AF324" i="1"/>
  <c r="S333" i="1"/>
  <c r="CG324" i="1"/>
  <c r="AX333" i="1"/>
  <c r="ER324" i="1"/>
  <c r="P344" i="1"/>
  <c r="DN281" i="1"/>
  <c r="P313" i="1"/>
  <c r="EK324" i="1"/>
  <c r="P350" i="1"/>
  <c r="CP329" i="1"/>
  <c r="O329" i="1" s="1"/>
  <c r="DY218" i="1" l="1"/>
  <c r="DL247" i="1"/>
  <c r="H321" i="6"/>
  <c r="T314" i="6"/>
  <c r="H314" i="6"/>
  <c r="GO149" i="1"/>
  <c r="H438" i="6"/>
  <c r="T432" i="6"/>
  <c r="H432" i="6"/>
  <c r="AB432" i="6"/>
  <c r="H437" i="6"/>
  <c r="V332" i="5"/>
  <c r="K335" i="5" s="1"/>
  <c r="H352" i="6"/>
  <c r="AB345" i="6"/>
  <c r="V263" i="5"/>
  <c r="K270" i="5" s="1"/>
  <c r="GM170" i="1"/>
  <c r="AA322" i="6"/>
  <c r="T251" i="5"/>
  <c r="GO152" i="1"/>
  <c r="AA280" i="6"/>
  <c r="T211" i="5"/>
  <c r="AB290" i="6"/>
  <c r="V221" i="5"/>
  <c r="H287" i="6"/>
  <c r="AA282" i="6"/>
  <c r="T213" i="5"/>
  <c r="K218" i="5" s="1"/>
  <c r="H431" i="6"/>
  <c r="H425" i="6"/>
  <c r="T425" i="6"/>
  <c r="AB393" i="6"/>
  <c r="V306" i="5"/>
  <c r="GM164" i="1"/>
  <c r="AB310" i="6"/>
  <c r="V240" i="5"/>
  <c r="GO134" i="1"/>
  <c r="AB244" i="6"/>
  <c r="V182" i="5"/>
  <c r="T312" i="6"/>
  <c r="H312" i="6"/>
  <c r="K241" i="5"/>
  <c r="AG247" i="1"/>
  <c r="AA312" i="6"/>
  <c r="T241" i="5"/>
  <c r="H232" i="6"/>
  <c r="V166" i="5"/>
  <c r="K172" i="5" s="1"/>
  <c r="AB226" i="6"/>
  <c r="ED184" i="1"/>
  <c r="AB124" i="6"/>
  <c r="V85" i="5"/>
  <c r="H119" i="6"/>
  <c r="AA114" i="6"/>
  <c r="T78" i="5"/>
  <c r="K81" i="5" s="1"/>
  <c r="H121" i="6"/>
  <c r="T114" i="6"/>
  <c r="H114" i="6"/>
  <c r="ED39" i="1"/>
  <c r="H52" i="6"/>
  <c r="AB40" i="6"/>
  <c r="V36" i="5"/>
  <c r="K39" i="5" s="1"/>
  <c r="CY230" i="1"/>
  <c r="X230" i="1" s="1"/>
  <c r="GB218" i="1"/>
  <c r="ES247" i="1"/>
  <c r="X104" i="5"/>
  <c r="G104" i="5"/>
  <c r="O104" i="5" s="1"/>
  <c r="AA397" i="6"/>
  <c r="T308" i="5"/>
  <c r="G284" i="5"/>
  <c r="O284" i="5" s="1"/>
  <c r="AA260" i="6"/>
  <c r="T193" i="5"/>
  <c r="K208" i="5"/>
  <c r="T258" i="6"/>
  <c r="H258" i="6"/>
  <c r="K192" i="5"/>
  <c r="T234" i="6"/>
  <c r="H234" i="6"/>
  <c r="K174" i="5"/>
  <c r="T122" i="6"/>
  <c r="H122" i="6"/>
  <c r="K84" i="5"/>
  <c r="T224" i="6"/>
  <c r="H224" i="6"/>
  <c r="K164" i="5"/>
  <c r="W382" i="6"/>
  <c r="K299" i="5"/>
  <c r="CP237" i="1"/>
  <c r="O237" i="1" s="1"/>
  <c r="X284" i="5"/>
  <c r="X295" i="5"/>
  <c r="W226" i="6"/>
  <c r="K168" i="5"/>
  <c r="CP128" i="1"/>
  <c r="O128" i="1" s="1"/>
  <c r="G131" i="5"/>
  <c r="O131" i="5" s="1"/>
  <c r="X131" i="5"/>
  <c r="H395" i="6"/>
  <c r="T395" i="6"/>
  <c r="K307" i="5"/>
  <c r="W345" i="6"/>
  <c r="K266" i="5"/>
  <c r="H319" i="6"/>
  <c r="AA314" i="6"/>
  <c r="T243" i="5"/>
  <c r="K136" i="5"/>
  <c r="J139" i="5" s="1"/>
  <c r="P139" i="5" s="1"/>
  <c r="T365" i="6"/>
  <c r="H365" i="6"/>
  <c r="K283" i="5"/>
  <c r="AA214" i="6"/>
  <c r="T154" i="5"/>
  <c r="G155" i="5"/>
  <c r="O155" i="5" s="1"/>
  <c r="K289" i="5"/>
  <c r="T244" i="6"/>
  <c r="K151" i="5"/>
  <c r="AB114" i="6"/>
  <c r="H120" i="6"/>
  <c r="V78" i="5"/>
  <c r="K82" i="5" s="1"/>
  <c r="GO224" i="1"/>
  <c r="GM224" i="1"/>
  <c r="GK239" i="1"/>
  <c r="X391" i="6"/>
  <c r="W282" i="6"/>
  <c r="K215" i="5"/>
  <c r="G121" i="5"/>
  <c r="O121" i="5" s="1"/>
  <c r="G95" i="5"/>
  <c r="O95" i="5" s="1"/>
  <c r="K290" i="5"/>
  <c r="CP154" i="1"/>
  <c r="O154" i="1" s="1"/>
  <c r="AA300" i="6"/>
  <c r="T231" i="5"/>
  <c r="W292" i="6"/>
  <c r="K225" i="5"/>
  <c r="T148" i="6"/>
  <c r="H148" i="6"/>
  <c r="K103" i="5"/>
  <c r="K180" i="5"/>
  <c r="J183" i="5" s="1"/>
  <c r="P183" i="5" s="1"/>
  <c r="DV184" i="1"/>
  <c r="K280" i="5"/>
  <c r="AB312" i="6"/>
  <c r="V241" i="5"/>
  <c r="H307" i="6"/>
  <c r="AA302" i="6"/>
  <c r="T233" i="5"/>
  <c r="G114" i="6"/>
  <c r="G121" i="6"/>
  <c r="AA425" i="6"/>
  <c r="H429" i="6"/>
  <c r="T326" i="5"/>
  <c r="K328" i="5" s="1"/>
  <c r="AB322" i="6"/>
  <c r="V251" i="5"/>
  <c r="GO168" i="1"/>
  <c r="AB314" i="6"/>
  <c r="H320" i="6"/>
  <c r="V243" i="5"/>
  <c r="DL362" i="1"/>
  <c r="H353" i="6"/>
  <c r="T345" i="6"/>
  <c r="H345" i="6"/>
  <c r="AA324" i="6"/>
  <c r="T252" i="5"/>
  <c r="H231" i="6"/>
  <c r="AA226" i="6"/>
  <c r="T166" i="5"/>
  <c r="K171" i="5" s="1"/>
  <c r="GM223" i="1"/>
  <c r="AA354" i="6"/>
  <c r="T272" i="5"/>
  <c r="AH247" i="1"/>
  <c r="H268" i="6"/>
  <c r="AB262" i="6"/>
  <c r="V195" i="5"/>
  <c r="AB260" i="6"/>
  <c r="V193" i="5"/>
  <c r="AB146" i="6"/>
  <c r="V102" i="5"/>
  <c r="AA182" i="6"/>
  <c r="T129" i="5"/>
  <c r="EC39" i="1"/>
  <c r="H51" i="6"/>
  <c r="AA40" i="6"/>
  <c r="T36" i="5"/>
  <c r="K38" i="5" s="1"/>
  <c r="Y391" i="6"/>
  <c r="DZ247" i="1"/>
  <c r="GO222" i="1"/>
  <c r="GM222" i="1"/>
  <c r="H334" i="6"/>
  <c r="T334" i="6"/>
  <c r="K257" i="5"/>
  <c r="GO182" i="1"/>
  <c r="G139" i="5"/>
  <c r="O139" i="5" s="1"/>
  <c r="X139" i="5"/>
  <c r="G273" i="5"/>
  <c r="O273" i="5" s="1"/>
  <c r="G96" i="6"/>
  <c r="G104" i="6"/>
  <c r="W356" i="6"/>
  <c r="K277" i="5"/>
  <c r="T376" i="6"/>
  <c r="H376" i="6"/>
  <c r="K292" i="5"/>
  <c r="G258" i="5"/>
  <c r="O258" i="5" s="1"/>
  <c r="X258" i="5"/>
  <c r="W302" i="6"/>
  <c r="K235" i="5"/>
  <c r="H270" i="6"/>
  <c r="T270" i="6"/>
  <c r="K203" i="5"/>
  <c r="K90" i="5"/>
  <c r="AB180" i="6"/>
  <c r="V128" i="5"/>
  <c r="X183" i="5"/>
  <c r="G183" i="5"/>
  <c r="O183" i="5" s="1"/>
  <c r="AB270" i="6"/>
  <c r="V203" i="5"/>
  <c r="AA184" i="6"/>
  <c r="T130" i="5"/>
  <c r="T180" i="6"/>
  <c r="K128" i="5"/>
  <c r="H180" i="6"/>
  <c r="GO106" i="1"/>
  <c r="GM106" i="1"/>
  <c r="GM165" i="1"/>
  <c r="GO165" i="1"/>
  <c r="T214" i="6"/>
  <c r="H214" i="6"/>
  <c r="K154" i="5"/>
  <c r="T378" i="6"/>
  <c r="H378" i="6"/>
  <c r="K293" i="5"/>
  <c r="T354" i="6"/>
  <c r="H354" i="6"/>
  <c r="K272" i="5"/>
  <c r="K118" i="5"/>
  <c r="J121" i="5" s="1"/>
  <c r="P121" i="5" s="1"/>
  <c r="G309" i="5"/>
  <c r="O309" i="5" s="1"/>
  <c r="AA158" i="6"/>
  <c r="T111" i="5"/>
  <c r="G70" i="5"/>
  <c r="T439" i="6"/>
  <c r="H439" i="6"/>
  <c r="H445" i="6"/>
  <c r="T40" i="6"/>
  <c r="AB302" i="6"/>
  <c r="V233" i="5"/>
  <c r="K238" i="5" s="1"/>
  <c r="H308" i="6"/>
  <c r="AB300" i="6"/>
  <c r="V231" i="5"/>
  <c r="H267" i="6"/>
  <c r="AA262" i="6"/>
  <c r="T195" i="5"/>
  <c r="G314" i="6"/>
  <c r="G321" i="6"/>
  <c r="T182" i="6"/>
  <c r="H182" i="6"/>
  <c r="K129" i="5"/>
  <c r="H443" i="6"/>
  <c r="AA439" i="6"/>
  <c r="T338" i="5"/>
  <c r="K340" i="5" s="1"/>
  <c r="J343" i="5" s="1"/>
  <c r="P343" i="5" s="1"/>
  <c r="H363" i="6"/>
  <c r="AB356" i="6"/>
  <c r="V274" i="5"/>
  <c r="K281" i="5" s="1"/>
  <c r="H356" i="6"/>
  <c r="H364" i="6"/>
  <c r="T356" i="6"/>
  <c r="H298" i="6"/>
  <c r="AB292" i="6"/>
  <c r="V223" i="5"/>
  <c r="K229" i="5" s="1"/>
  <c r="GO140" i="1"/>
  <c r="AA256" i="6"/>
  <c r="T191" i="5"/>
  <c r="H290" i="6"/>
  <c r="T290" i="6"/>
  <c r="K221" i="5"/>
  <c r="GO136" i="1"/>
  <c r="H252" i="6"/>
  <c r="AB246" i="6"/>
  <c r="V184" i="5"/>
  <c r="GM140" i="1"/>
  <c r="AA146" i="6"/>
  <c r="T102" i="5"/>
  <c r="G126" i="6"/>
  <c r="G133" i="6"/>
  <c r="AB182" i="6"/>
  <c r="V129" i="5"/>
  <c r="V391" i="6"/>
  <c r="CZ239" i="1"/>
  <c r="Y239" i="1" s="1"/>
  <c r="ED247" i="1" s="1"/>
  <c r="DX247" i="1"/>
  <c r="CY239" i="1"/>
  <c r="X239" i="1" s="1"/>
  <c r="W314" i="6"/>
  <c r="K245" i="5"/>
  <c r="H254" i="6"/>
  <c r="T254" i="6"/>
  <c r="K190" i="5"/>
  <c r="H243" i="6"/>
  <c r="T236" i="6"/>
  <c r="H236" i="6"/>
  <c r="T204" i="6"/>
  <c r="H204" i="6"/>
  <c r="K146" i="5"/>
  <c r="H126" i="6"/>
  <c r="H133" i="6"/>
  <c r="T126" i="6"/>
  <c r="W262" i="6"/>
  <c r="K197" i="5"/>
  <c r="CP146" i="1"/>
  <c r="O146" i="1" s="1"/>
  <c r="T397" i="6"/>
  <c r="H380" i="6"/>
  <c r="T380" i="6"/>
  <c r="K294" i="5"/>
  <c r="K162" i="5"/>
  <c r="U391" i="6"/>
  <c r="CP239" i="1"/>
  <c r="O239" i="1" s="1"/>
  <c r="W68" i="5"/>
  <c r="G22" i="5" s="1"/>
  <c r="DW26" i="1"/>
  <c r="DJ39" i="1"/>
  <c r="T136" i="6"/>
  <c r="H136" i="6"/>
  <c r="K94" i="5"/>
  <c r="AB256" i="6"/>
  <c r="V191" i="5"/>
  <c r="T246" i="6"/>
  <c r="H279" i="6"/>
  <c r="T272" i="6"/>
  <c r="H272" i="6"/>
  <c r="J41" i="5"/>
  <c r="P41" i="5" s="1"/>
  <c r="X194" i="5"/>
  <c r="G194" i="5"/>
  <c r="O194" i="5" s="1"/>
  <c r="X86" i="5"/>
  <c r="H79" i="6"/>
  <c r="AA68" i="6"/>
  <c r="T48" i="5"/>
  <c r="K50" i="5" s="1"/>
  <c r="J53" i="5" s="1"/>
  <c r="P53" i="5" s="1"/>
  <c r="G27" i="5"/>
  <c r="G367" i="6"/>
  <c r="G375" i="6"/>
  <c r="GM182" i="1"/>
  <c r="T324" i="6"/>
  <c r="H324" i="6"/>
  <c r="K252" i="5"/>
  <c r="GO86" i="1"/>
  <c r="H134" i="6"/>
  <c r="T134" i="6"/>
  <c r="K93" i="5"/>
  <c r="K187" i="5"/>
  <c r="H53" i="6"/>
  <c r="H436" i="6"/>
  <c r="AA432" i="6"/>
  <c r="T332" i="5"/>
  <c r="K334" i="5" s="1"/>
  <c r="J337" i="5" s="1"/>
  <c r="P337" i="5" s="1"/>
  <c r="GO241" i="1"/>
  <c r="AA393" i="6"/>
  <c r="T306" i="5"/>
  <c r="GM150" i="1"/>
  <c r="H278" i="6"/>
  <c r="AB272" i="6"/>
  <c r="V205" i="5"/>
  <c r="K209" i="5" s="1"/>
  <c r="H430" i="6"/>
  <c r="V326" i="5"/>
  <c r="K329" i="5" s="1"/>
  <c r="AB425" i="6"/>
  <c r="H288" i="6"/>
  <c r="AB282" i="6"/>
  <c r="V213" i="5"/>
  <c r="K219" i="5" s="1"/>
  <c r="J222" i="5" s="1"/>
  <c r="P222" i="5" s="1"/>
  <c r="AB324" i="6"/>
  <c r="V252" i="5"/>
  <c r="AA292" i="6"/>
  <c r="H297" i="6"/>
  <c r="T223" i="5"/>
  <c r="K228" i="5" s="1"/>
  <c r="T300" i="6"/>
  <c r="H300" i="6"/>
  <c r="K231" i="5"/>
  <c r="AB439" i="6"/>
  <c r="H444" i="6"/>
  <c r="V338" i="5"/>
  <c r="K341" i="5" s="1"/>
  <c r="G236" i="6"/>
  <c r="G243" i="6"/>
  <c r="AA310" i="6"/>
  <c r="T240" i="5"/>
  <c r="T322" i="6"/>
  <c r="H322" i="6"/>
  <c r="K251" i="5"/>
  <c r="T124" i="6"/>
  <c r="H124" i="6"/>
  <c r="K85" i="5"/>
  <c r="AB382" i="6"/>
  <c r="H389" i="6"/>
  <c r="V296" i="5"/>
  <c r="H143" i="6"/>
  <c r="AA138" i="6"/>
  <c r="T96" i="5"/>
  <c r="K99" i="5" s="1"/>
  <c r="AA180" i="6"/>
  <c r="T128" i="5"/>
  <c r="K125" i="5" s="1"/>
  <c r="H169" i="6"/>
  <c r="T162" i="6"/>
  <c r="H162" i="6"/>
  <c r="T184" i="6"/>
  <c r="H184" i="6"/>
  <c r="K130" i="5"/>
  <c r="GO110" i="1"/>
  <c r="GM110" i="1"/>
  <c r="AA270" i="6"/>
  <c r="T203" i="5"/>
  <c r="AB184" i="6"/>
  <c r="V130" i="5"/>
  <c r="K126" i="5" s="1"/>
  <c r="W96" i="6"/>
  <c r="K63" i="5"/>
  <c r="J68" i="5" s="1"/>
  <c r="P68" i="5" s="1"/>
  <c r="CP37" i="1"/>
  <c r="O37" i="1" s="1"/>
  <c r="DV39" i="1"/>
  <c r="J331" i="5"/>
  <c r="P331" i="5" s="1"/>
  <c r="T393" i="6"/>
  <c r="T146" i="6"/>
  <c r="H146" i="6"/>
  <c r="K102" i="5"/>
  <c r="DV281" i="1"/>
  <c r="DI290" i="1"/>
  <c r="G242" i="5"/>
  <c r="O242" i="5" s="1"/>
  <c r="T260" i="6"/>
  <c r="H260" i="6"/>
  <c r="K193" i="5"/>
  <c r="K269" i="5"/>
  <c r="H375" i="6"/>
  <c r="T367" i="6"/>
  <c r="H367" i="6"/>
  <c r="J165" i="5"/>
  <c r="P165" i="5" s="1"/>
  <c r="H253" i="6"/>
  <c r="T280" i="6"/>
  <c r="H280" i="6"/>
  <c r="K211" i="5"/>
  <c r="CP162" i="1"/>
  <c r="O162" i="1" s="1"/>
  <c r="K108" i="5"/>
  <c r="G232" i="5"/>
  <c r="O232" i="5" s="1"/>
  <c r="X204" i="5"/>
  <c r="H54" i="6"/>
  <c r="H67" i="6"/>
  <c r="T54" i="6"/>
  <c r="GM31" i="1"/>
  <c r="GO31" i="1"/>
  <c r="G86" i="5"/>
  <c r="O86" i="5" s="1"/>
  <c r="H417" i="6"/>
  <c r="H332" i="6"/>
  <c r="T332" i="6"/>
  <c r="K256" i="5"/>
  <c r="T310" i="6"/>
  <c r="H310" i="6"/>
  <c r="K240" i="5"/>
  <c r="CP158" i="1"/>
  <c r="O158" i="1" s="1"/>
  <c r="GO158" i="1" s="1"/>
  <c r="T256" i="6"/>
  <c r="H193" i="6"/>
  <c r="T186" i="6"/>
  <c r="H186" i="6"/>
  <c r="GO122" i="1"/>
  <c r="K143" i="5"/>
  <c r="J147" i="5" s="1"/>
  <c r="P147" i="5" s="1"/>
  <c r="K109" i="5"/>
  <c r="H145" i="6"/>
  <c r="T138" i="6"/>
  <c r="H138" i="6"/>
  <c r="K100" i="5"/>
  <c r="DL22" i="1"/>
  <c r="DL394" i="1"/>
  <c r="P383" i="1"/>
  <c r="AH218" i="1"/>
  <c r="U247" i="1"/>
  <c r="AD218" i="1"/>
  <c r="Q247" i="1"/>
  <c r="AL73" i="1"/>
  <c r="Y184" i="1"/>
  <c r="CA324" i="1"/>
  <c r="AR333" i="1"/>
  <c r="ED73" i="1"/>
  <c r="DQ184" i="1"/>
  <c r="AL218" i="1"/>
  <c r="Y247" i="1"/>
  <c r="DW218" i="1"/>
  <c r="DJ247" i="1"/>
  <c r="EP73" i="1"/>
  <c r="P191" i="1"/>
  <c r="AX26" i="1"/>
  <c r="F46" i="1"/>
  <c r="AX362" i="1"/>
  <c r="CE26" i="1"/>
  <c r="AV39" i="1"/>
  <c r="GP327" i="1"/>
  <c r="GM327" i="1"/>
  <c r="DT333" i="1"/>
  <c r="GM241" i="1"/>
  <c r="GO232" i="1"/>
  <c r="GM232" i="1"/>
  <c r="GO154" i="1"/>
  <c r="GM168" i="1"/>
  <c r="S324" i="1"/>
  <c r="F348" i="1"/>
  <c r="AL281" i="1"/>
  <c r="Y290" i="1"/>
  <c r="EC247" i="1"/>
  <c r="EU22" i="1"/>
  <c r="EU394" i="1"/>
  <c r="P378" i="1"/>
  <c r="FW26" i="1"/>
  <c r="EN39" i="1"/>
  <c r="CH26" i="1"/>
  <c r="AY39" i="1"/>
  <c r="P355" i="1"/>
  <c r="DM324" i="1"/>
  <c r="R281" i="1"/>
  <c r="F304" i="1"/>
  <c r="EC333" i="1"/>
  <c r="CJ218" i="1"/>
  <c r="BA247" i="1"/>
  <c r="AO22" i="1"/>
  <c r="F366" i="1"/>
  <c r="AO394" i="1"/>
  <c r="GM159" i="1"/>
  <c r="AE73" i="1"/>
  <c r="R184" i="1"/>
  <c r="EO333" i="1"/>
  <c r="FX324" i="1"/>
  <c r="EP324" i="1"/>
  <c r="P340" i="1"/>
  <c r="AK324" i="1"/>
  <c r="X333" i="1"/>
  <c r="CF324" i="1"/>
  <c r="AW333" i="1"/>
  <c r="DK281" i="1"/>
  <c r="P305" i="1"/>
  <c r="EQ290" i="1"/>
  <c r="FZ281" i="1"/>
  <c r="FW281" i="1"/>
  <c r="EN290" i="1"/>
  <c r="P312" i="1"/>
  <c r="DM281" i="1"/>
  <c r="T281" i="1"/>
  <c r="F311" i="1"/>
  <c r="CP230" i="1"/>
  <c r="O230" i="1" s="1"/>
  <c r="AC247" i="1"/>
  <c r="AJ73" i="1"/>
  <c r="W184" i="1"/>
  <c r="GO137" i="1"/>
  <c r="GM137" i="1"/>
  <c r="GO141" i="1"/>
  <c r="GM141" i="1"/>
  <c r="DO73" i="1"/>
  <c r="P208" i="1"/>
  <c r="GO75" i="1"/>
  <c r="GM75" i="1"/>
  <c r="AB184" i="1"/>
  <c r="AD184" i="1"/>
  <c r="CH281" i="1"/>
  <c r="AY290" i="1"/>
  <c r="AV290" i="1"/>
  <c r="CE281" i="1"/>
  <c r="DO281" i="1"/>
  <c r="P314" i="1"/>
  <c r="AD281" i="1"/>
  <c r="Q290" i="1"/>
  <c r="AZ324" i="1"/>
  <c r="F344" i="1"/>
  <c r="GK230" i="1"/>
  <c r="AE247" i="1"/>
  <c r="GO164" i="1"/>
  <c r="GO150" i="1"/>
  <c r="GM109" i="1"/>
  <c r="GO109" i="1"/>
  <c r="DW73" i="1"/>
  <c r="DJ184" i="1"/>
  <c r="AK26" i="1"/>
  <c r="X39" i="1"/>
  <c r="U73" i="1"/>
  <c r="F206" i="1"/>
  <c r="DM26" i="1"/>
  <c r="P61" i="1"/>
  <c r="DN26" i="1"/>
  <c r="P62" i="1"/>
  <c r="DN362" i="1"/>
  <c r="DX26" i="1"/>
  <c r="DK39" i="1"/>
  <c r="AF218" i="1"/>
  <c r="S247" i="1"/>
  <c r="GM171" i="1"/>
  <c r="GM173" i="1"/>
  <c r="R324" i="1"/>
  <c r="F347" i="1"/>
  <c r="GO147" i="1"/>
  <c r="GM147" i="1"/>
  <c r="AP22" i="1"/>
  <c r="AP394" i="1"/>
  <c r="F371" i="1"/>
  <c r="G16" i="2" s="1"/>
  <c r="G18" i="2" s="1"/>
  <c r="DH26" i="1"/>
  <c r="P42" i="1"/>
  <c r="GO81" i="1"/>
  <c r="GM81" i="1"/>
  <c r="CB26" i="1"/>
  <c r="AS39" i="1"/>
  <c r="CF26" i="1"/>
  <c r="AW39" i="1"/>
  <c r="Y26" i="1"/>
  <c r="F65" i="1"/>
  <c r="DX324" i="1"/>
  <c r="DK333" i="1"/>
  <c r="F310" i="1"/>
  <c r="BA281" i="1"/>
  <c r="DN218" i="1"/>
  <c r="P270" i="1"/>
  <c r="GM163" i="1"/>
  <c r="DH324" i="1"/>
  <c r="P336" i="1"/>
  <c r="GO283" i="1"/>
  <c r="CC290" i="1" s="1"/>
  <c r="AB290" i="1"/>
  <c r="GM283" i="1"/>
  <c r="CA290" i="1" s="1"/>
  <c r="CE324" i="1"/>
  <c r="AV333" i="1"/>
  <c r="P324" i="1"/>
  <c r="F336" i="1"/>
  <c r="CD324" i="1"/>
  <c r="AU333" i="1"/>
  <c r="AX281" i="1"/>
  <c r="F297" i="1"/>
  <c r="AZ218" i="1"/>
  <c r="F258" i="1"/>
  <c r="EP218" i="1"/>
  <c r="P254" i="1"/>
  <c r="EG22" i="1"/>
  <c r="EG394" i="1"/>
  <c r="P366" i="1"/>
  <c r="GM134" i="1"/>
  <c r="FU39" i="1"/>
  <c r="W324" i="1"/>
  <c r="F357" i="1"/>
  <c r="CF281" i="1"/>
  <c r="AW290" i="1"/>
  <c r="DJ324" i="1"/>
  <c r="P347" i="1"/>
  <c r="V324" i="1"/>
  <c r="F356" i="1"/>
  <c r="FU290" i="1"/>
  <c r="F314" i="1"/>
  <c r="W281" i="1"/>
  <c r="AJ218" i="1"/>
  <c r="W247" i="1"/>
  <c r="T247" i="1"/>
  <c r="AG218" i="1"/>
  <c r="DV218" i="1"/>
  <c r="DI247" i="1"/>
  <c r="AX73" i="1"/>
  <c r="F191" i="1"/>
  <c r="BA73" i="1"/>
  <c r="F204" i="1"/>
  <c r="GM131" i="1"/>
  <c r="DU73" i="1"/>
  <c r="FW184" i="1"/>
  <c r="DH184" i="1"/>
  <c r="FX184" i="1"/>
  <c r="FZ184" i="1"/>
  <c r="EH22" i="1"/>
  <c r="P371" i="1"/>
  <c r="V16" i="2" s="1"/>
  <c r="V18" i="2" s="1"/>
  <c r="EH394" i="1"/>
  <c r="AD26" i="1"/>
  <c r="Q39" i="1"/>
  <c r="ED26" i="1"/>
  <c r="DQ39" i="1"/>
  <c r="AB26" i="1"/>
  <c r="O39" i="1"/>
  <c r="AK247" i="1"/>
  <c r="F312" i="1"/>
  <c r="U281" i="1"/>
  <c r="DP281" i="1"/>
  <c r="P315" i="1"/>
  <c r="F335" i="1"/>
  <c r="O324" i="1"/>
  <c r="AZ73" i="1"/>
  <c r="F195" i="1"/>
  <c r="AX324" i="1"/>
  <c r="F340" i="1"/>
  <c r="GM167" i="1"/>
  <c r="GO167" i="1"/>
  <c r="GO129" i="1"/>
  <c r="GM129" i="1"/>
  <c r="ER26" i="1"/>
  <c r="P50" i="1"/>
  <c r="ER362" i="1"/>
  <c r="FZ26" i="1"/>
  <c r="EQ39" i="1"/>
  <c r="P26" i="1"/>
  <c r="F42" i="1"/>
  <c r="BC22" i="1"/>
  <c r="F378" i="1"/>
  <c r="BC394" i="1"/>
  <c r="DQ281" i="1"/>
  <c r="P316" i="1"/>
  <c r="DN324" i="1"/>
  <c r="P356" i="1"/>
  <c r="ED333" i="1"/>
  <c r="V73" i="1"/>
  <c r="F207" i="1"/>
  <c r="GO170" i="1"/>
  <c r="GO121" i="1"/>
  <c r="GM121" i="1"/>
  <c r="GO113" i="1"/>
  <c r="GM113" i="1"/>
  <c r="DL73" i="1"/>
  <c r="P205" i="1"/>
  <c r="AK184" i="1"/>
  <c r="AZ26" i="1"/>
  <c r="F50" i="1"/>
  <c r="AZ362" i="1"/>
  <c r="FZ324" i="1"/>
  <c r="EQ333" i="1"/>
  <c r="EN333" i="1"/>
  <c r="FW324" i="1"/>
  <c r="P345" i="1"/>
  <c r="DI324" i="1"/>
  <c r="CH324" i="1"/>
  <c r="AY333" i="1"/>
  <c r="AZ281" i="1"/>
  <c r="F301" i="1"/>
  <c r="FX281" i="1"/>
  <c r="EO290" i="1"/>
  <c r="ET18" i="1"/>
  <c r="P407" i="1"/>
  <c r="FZ247" i="1"/>
  <c r="FW247" i="1"/>
  <c r="DH247" i="1"/>
  <c r="DU218" i="1"/>
  <c r="FX247" i="1"/>
  <c r="GO160" i="1"/>
  <c r="GM160" i="1"/>
  <c r="DM73" i="1"/>
  <c r="P206" i="1"/>
  <c r="GO77" i="1"/>
  <c r="GM77" i="1"/>
  <c r="EP26" i="1"/>
  <c r="P46" i="1"/>
  <c r="EP362" i="1"/>
  <c r="P281" i="1"/>
  <c r="F293" i="1"/>
  <c r="FS290" i="1"/>
  <c r="DO218" i="1"/>
  <c r="P271" i="1"/>
  <c r="GO156" i="1"/>
  <c r="GM156" i="1"/>
  <c r="AQ22" i="1"/>
  <c r="F372" i="1"/>
  <c r="AQ394" i="1"/>
  <c r="GO144" i="1"/>
  <c r="GM144" i="1"/>
  <c r="EC184" i="1"/>
  <c r="DX73" i="1"/>
  <c r="DK184" i="1"/>
  <c r="GO76" i="1"/>
  <c r="GM76" i="1"/>
  <c r="DT184" i="1"/>
  <c r="DO362" i="1"/>
  <c r="U26" i="1"/>
  <c r="F61" i="1"/>
  <c r="U362" i="1"/>
  <c r="S26" i="1"/>
  <c r="F54" i="1"/>
  <c r="EC26" i="1"/>
  <c r="DP39" i="1"/>
  <c r="CA39" i="1"/>
  <c r="DL281" i="1"/>
  <c r="P311" i="1"/>
  <c r="AK281" i="1"/>
  <c r="X290" i="1"/>
  <c r="ER218" i="1"/>
  <c r="P258" i="1"/>
  <c r="AF281" i="1"/>
  <c r="S290" i="1"/>
  <c r="GM329" i="1"/>
  <c r="GP329" i="1"/>
  <c r="AX218" i="1"/>
  <c r="F254" i="1"/>
  <c r="DL218" i="1"/>
  <c r="P268" i="1"/>
  <c r="ER73" i="1"/>
  <c r="P195" i="1"/>
  <c r="EI22" i="1"/>
  <c r="P372" i="1"/>
  <c r="EI394" i="1"/>
  <c r="BB22" i="1"/>
  <c r="F375" i="1"/>
  <c r="BB394" i="1"/>
  <c r="FX26" i="1"/>
  <c r="EO39" i="1"/>
  <c r="AI218" i="1"/>
  <c r="V247" i="1"/>
  <c r="V362" i="1" s="1"/>
  <c r="DL324" i="1"/>
  <c r="P354" i="1"/>
  <c r="DH281" i="1"/>
  <c r="P293" i="1"/>
  <c r="T324" i="1"/>
  <c r="F354" i="1"/>
  <c r="GO221" i="1"/>
  <c r="DT247" i="1"/>
  <c r="GM221" i="1"/>
  <c r="GO157" i="1"/>
  <c r="GM157" i="1"/>
  <c r="GM166" i="1"/>
  <c r="GO166" i="1"/>
  <c r="GM108" i="1"/>
  <c r="GO108" i="1"/>
  <c r="DN73" i="1"/>
  <c r="P207" i="1"/>
  <c r="AG73" i="1"/>
  <c r="T184" i="1"/>
  <c r="AC73" i="1"/>
  <c r="CH184" i="1"/>
  <c r="CE184" i="1"/>
  <c r="P184" i="1"/>
  <c r="CF184" i="1"/>
  <c r="DO324" i="1"/>
  <c r="P357" i="1"/>
  <c r="AL324" i="1"/>
  <c r="Y333" i="1"/>
  <c r="DJ281" i="1"/>
  <c r="P304" i="1"/>
  <c r="DT281" i="1"/>
  <c r="DG290" i="1"/>
  <c r="GO225" i="1"/>
  <c r="GM225" i="1"/>
  <c r="GO107" i="1"/>
  <c r="GM107" i="1"/>
  <c r="AF73" i="1"/>
  <c r="S184" i="1"/>
  <c r="S362" i="1" s="1"/>
  <c r="BA26" i="1"/>
  <c r="F59" i="1"/>
  <c r="BA362" i="1"/>
  <c r="CC39" i="1"/>
  <c r="DQ247" i="1" l="1"/>
  <c r="ED218" i="1"/>
  <c r="J131" i="5"/>
  <c r="P131" i="5" s="1"/>
  <c r="H309" i="6"/>
  <c r="T302" i="6"/>
  <c r="H302" i="6"/>
  <c r="J345" i="5"/>
  <c r="T391" i="6"/>
  <c r="H391" i="6"/>
  <c r="K305" i="5"/>
  <c r="GM239" i="1"/>
  <c r="GO239" i="1"/>
  <c r="H262" i="6"/>
  <c r="H269" i="6"/>
  <c r="T262" i="6"/>
  <c r="GO146" i="1"/>
  <c r="GM146" i="1"/>
  <c r="K188" i="5"/>
  <c r="J194" i="5" s="1"/>
  <c r="P194" i="5" s="1"/>
  <c r="K200" i="5"/>
  <c r="GO162" i="1"/>
  <c r="DV73" i="1"/>
  <c r="DI184" i="1"/>
  <c r="J155" i="5"/>
  <c r="P155" i="5" s="1"/>
  <c r="J86" i="5"/>
  <c r="P86" i="5" s="1"/>
  <c r="T292" i="6"/>
  <c r="H292" i="6"/>
  <c r="H299" i="6"/>
  <c r="GM158" i="1"/>
  <c r="DV26" i="1"/>
  <c r="DI39" i="1"/>
  <c r="DJ26" i="1"/>
  <c r="P53" i="1"/>
  <c r="AA391" i="6"/>
  <c r="T305" i="5"/>
  <c r="K302" i="5" s="1"/>
  <c r="J95" i="5"/>
  <c r="P95" i="5" s="1"/>
  <c r="K237" i="5"/>
  <c r="J242" i="5" s="1"/>
  <c r="P242" i="5" s="1"/>
  <c r="J232" i="5"/>
  <c r="P232" i="5" s="1"/>
  <c r="T282" i="6"/>
  <c r="H289" i="6"/>
  <c r="H282" i="6"/>
  <c r="H233" i="6"/>
  <c r="H226" i="6"/>
  <c r="T226" i="6"/>
  <c r="GM128" i="1"/>
  <c r="GO128" i="1"/>
  <c r="FU184" i="1" s="1"/>
  <c r="G311" i="5"/>
  <c r="GM154" i="1"/>
  <c r="GM162" i="1"/>
  <c r="G260" i="5"/>
  <c r="J113" i="5"/>
  <c r="P113" i="5" s="1"/>
  <c r="DI281" i="1"/>
  <c r="P302" i="1"/>
  <c r="H96" i="6"/>
  <c r="H104" i="6"/>
  <c r="T96" i="6"/>
  <c r="H451" i="6" s="1"/>
  <c r="GN37" i="1"/>
  <c r="FT39" i="1" s="1"/>
  <c r="GM37" i="1"/>
  <c r="FS39" i="1" s="1"/>
  <c r="DT39" i="1"/>
  <c r="J70" i="5"/>
  <c r="DX218" i="1"/>
  <c r="DK247" i="1"/>
  <c r="DZ218" i="1"/>
  <c r="DM247" i="1"/>
  <c r="K201" i="5"/>
  <c r="K249" i="5"/>
  <c r="J295" i="5"/>
  <c r="P295" i="5" s="1"/>
  <c r="J175" i="5"/>
  <c r="P175" i="5" s="1"/>
  <c r="H390" i="6"/>
  <c r="H382" i="6"/>
  <c r="T382" i="6"/>
  <c r="GM237" i="1"/>
  <c r="GO237" i="1"/>
  <c r="FU247" i="1" s="1"/>
  <c r="J212" i="5"/>
  <c r="P212" i="5" s="1"/>
  <c r="ES362" i="1"/>
  <c r="ES218" i="1"/>
  <c r="P267" i="1"/>
  <c r="H337" i="6"/>
  <c r="J273" i="5"/>
  <c r="P273" i="5" s="1"/>
  <c r="G21" i="5"/>
  <c r="J104" i="5"/>
  <c r="P104" i="5" s="1"/>
  <c r="G23" i="5"/>
  <c r="J258" i="5"/>
  <c r="P258" i="5" s="1"/>
  <c r="AB391" i="6"/>
  <c r="V305" i="5"/>
  <c r="K303" i="5" s="1"/>
  <c r="J309" i="5" s="1"/>
  <c r="P309" i="5" s="1"/>
  <c r="H400" i="6"/>
  <c r="J284" i="5"/>
  <c r="P284" i="5" s="1"/>
  <c r="K248" i="5"/>
  <c r="H447" i="6"/>
  <c r="S22" i="1"/>
  <c r="F377" i="1"/>
  <c r="J16" i="2" s="1"/>
  <c r="J18" i="2" s="1"/>
  <c r="S394" i="1"/>
  <c r="V22" i="1"/>
  <c r="F385" i="1"/>
  <c r="V394" i="1"/>
  <c r="DT73" i="1"/>
  <c r="DG184" i="1"/>
  <c r="AQ18" i="1"/>
  <c r="F404" i="1"/>
  <c r="CC26" i="1"/>
  <c r="AT39" i="1"/>
  <c r="P73" i="1"/>
  <c r="F187" i="1"/>
  <c r="T73" i="1"/>
  <c r="F205" i="1"/>
  <c r="T362" i="1"/>
  <c r="EI18" i="1"/>
  <c r="P404" i="1"/>
  <c r="FS184" i="1"/>
  <c r="EC73" i="1"/>
  <c r="DP184" i="1"/>
  <c r="FX218" i="1"/>
  <c r="EO247" i="1"/>
  <c r="FZ218" i="1"/>
  <c r="EQ247" i="1"/>
  <c r="AK73" i="1"/>
  <c r="X184" i="1"/>
  <c r="X362" i="1" s="1"/>
  <c r="AK218" i="1"/>
  <c r="X247" i="1"/>
  <c r="DH73" i="1"/>
  <c r="P187" i="1"/>
  <c r="DI218" i="1"/>
  <c r="P259" i="1"/>
  <c r="W218" i="1"/>
  <c r="F271" i="1"/>
  <c r="EL290" i="1"/>
  <c r="FU281" i="1"/>
  <c r="EG18" i="1"/>
  <c r="P398" i="1"/>
  <c r="F352" i="1"/>
  <c r="AU324" i="1"/>
  <c r="AU362" i="1"/>
  <c r="AV324" i="1"/>
  <c r="F338" i="1"/>
  <c r="AT290" i="1"/>
  <c r="CC281" i="1"/>
  <c r="AS26" i="1"/>
  <c r="F56" i="1"/>
  <c r="AS362" i="1"/>
  <c r="DH362" i="1"/>
  <c r="AP18" i="1"/>
  <c r="F403" i="1"/>
  <c r="S218" i="1"/>
  <c r="F262" i="1"/>
  <c r="DN22" i="1"/>
  <c r="P385" i="1"/>
  <c r="DN394" i="1"/>
  <c r="X26" i="1"/>
  <c r="F64" i="1"/>
  <c r="R247" i="1"/>
  <c r="AE218" i="1"/>
  <c r="F302" i="1"/>
  <c r="Q281" i="1"/>
  <c r="GM230" i="1"/>
  <c r="CA247" i="1" s="1"/>
  <c r="GO230" i="1"/>
  <c r="CC247" i="1" s="1"/>
  <c r="AB247" i="1"/>
  <c r="EQ281" i="1"/>
  <c r="P298" i="1"/>
  <c r="EC324" i="1"/>
  <c r="DP333" i="1"/>
  <c r="FS333" i="1"/>
  <c r="AX22" i="1"/>
  <c r="AX394" i="1"/>
  <c r="F369" i="1"/>
  <c r="F359" i="1"/>
  <c r="Y324" i="1"/>
  <c r="S73" i="1"/>
  <c r="F199" i="1"/>
  <c r="P296" i="1"/>
  <c r="EO281" i="1"/>
  <c r="AY324" i="1"/>
  <c r="F341" i="1"/>
  <c r="O26" i="1"/>
  <c r="F41" i="1"/>
  <c r="Q26" i="1"/>
  <c r="F51" i="1"/>
  <c r="FW73" i="1"/>
  <c r="EN184" i="1"/>
  <c r="F296" i="1"/>
  <c r="AW281" i="1"/>
  <c r="DK324" i="1"/>
  <c r="P348" i="1"/>
  <c r="AV281" i="1"/>
  <c r="F295" i="1"/>
  <c r="AB73" i="1"/>
  <c r="O184" i="1"/>
  <c r="W73" i="1"/>
  <c r="F208" i="1"/>
  <c r="W362" i="1"/>
  <c r="EN281" i="1"/>
  <c r="P295" i="1"/>
  <c r="F358" i="1"/>
  <c r="X324" i="1"/>
  <c r="F267" i="1"/>
  <c r="BA218" i="1"/>
  <c r="AY26" i="1"/>
  <c r="F47" i="1"/>
  <c r="DP247" i="1"/>
  <c r="EC218" i="1"/>
  <c r="FV333" i="1"/>
  <c r="DQ218" i="1"/>
  <c r="P273" i="1"/>
  <c r="F273" i="1"/>
  <c r="Y218" i="1"/>
  <c r="F360" i="1"/>
  <c r="AR324" i="1"/>
  <c r="F259" i="1"/>
  <c r="Q218" i="1"/>
  <c r="CF73" i="1"/>
  <c r="AW184" i="1"/>
  <c r="BA22" i="1"/>
  <c r="F382" i="1"/>
  <c r="BA394" i="1"/>
  <c r="CE73" i="1"/>
  <c r="AV184" i="1"/>
  <c r="BB18" i="1"/>
  <c r="F407" i="1"/>
  <c r="AZ22" i="1"/>
  <c r="AZ394" i="1"/>
  <c r="F373" i="1"/>
  <c r="EQ26" i="1"/>
  <c r="P47" i="1"/>
  <c r="EQ362" i="1"/>
  <c r="FU26" i="1"/>
  <c r="EL39" i="1"/>
  <c r="CH73" i="1"/>
  <c r="AY184" i="1"/>
  <c r="FS247" i="1"/>
  <c r="CA26" i="1"/>
  <c r="AR39" i="1"/>
  <c r="DO22" i="1"/>
  <c r="P386" i="1"/>
  <c r="DO394" i="1"/>
  <c r="DK73" i="1"/>
  <c r="P199" i="1"/>
  <c r="FS281" i="1"/>
  <c r="EJ290" i="1"/>
  <c r="DH218" i="1"/>
  <c r="P250" i="1"/>
  <c r="EN324" i="1"/>
  <c r="P338" i="1"/>
  <c r="ED324" i="1"/>
  <c r="DQ333" i="1"/>
  <c r="DQ362" i="1" s="1"/>
  <c r="FZ73" i="1"/>
  <c r="EQ184" i="1"/>
  <c r="CA281" i="1"/>
  <c r="AR290" i="1"/>
  <c r="AW26" i="1"/>
  <c r="F45" i="1"/>
  <c r="DK26" i="1"/>
  <c r="P54" i="1"/>
  <c r="DK362" i="1"/>
  <c r="DJ73" i="1"/>
  <c r="P198" i="1"/>
  <c r="DJ362" i="1"/>
  <c r="F298" i="1"/>
  <c r="AY281" i="1"/>
  <c r="AD73" i="1"/>
  <c r="Q184" i="1"/>
  <c r="Q362" i="1" s="1"/>
  <c r="CA184" i="1"/>
  <c r="EO324" i="1"/>
  <c r="P339" i="1"/>
  <c r="AO18" i="1"/>
  <c r="F398" i="1"/>
  <c r="EU18" i="1"/>
  <c r="P410" i="1"/>
  <c r="F316" i="1"/>
  <c r="Y281" i="1"/>
  <c r="AV26" i="1"/>
  <c r="F44" i="1"/>
  <c r="DL18" i="1"/>
  <c r="P415" i="1"/>
  <c r="DG281" i="1"/>
  <c r="P292" i="1"/>
  <c r="DT218" i="1"/>
  <c r="DG247" i="1"/>
  <c r="V218" i="1"/>
  <c r="F270" i="1"/>
  <c r="EO26" i="1"/>
  <c r="P45" i="1"/>
  <c r="F305" i="1"/>
  <c r="S281" i="1"/>
  <c r="X281" i="1"/>
  <c r="F315" i="1"/>
  <c r="DP26" i="1"/>
  <c r="P64" i="1"/>
  <c r="DP362" i="1"/>
  <c r="U22" i="1"/>
  <c r="U394" i="1"/>
  <c r="F384" i="1"/>
  <c r="EP22" i="1"/>
  <c r="EP394" i="1"/>
  <c r="P369" i="1"/>
  <c r="FW218" i="1"/>
  <c r="EN247" i="1"/>
  <c r="P341" i="1"/>
  <c r="EQ324" i="1"/>
  <c r="BC18" i="1"/>
  <c r="F410" i="1"/>
  <c r="ER22" i="1"/>
  <c r="ER394" i="1"/>
  <c r="P373" i="1"/>
  <c r="DQ26" i="1"/>
  <c r="P65" i="1"/>
  <c r="EH18" i="1"/>
  <c r="P403" i="1"/>
  <c r="I24" i="5" s="1"/>
  <c r="FX73" i="1"/>
  <c r="EO184" i="1"/>
  <c r="EO362" i="1" s="1"/>
  <c r="T218" i="1"/>
  <c r="F268" i="1"/>
  <c r="AB281" i="1"/>
  <c r="O290" i="1"/>
  <c r="Y362" i="1"/>
  <c r="CC184" i="1"/>
  <c r="CH247" i="1"/>
  <c r="AC218" i="1"/>
  <c r="CE247" i="1"/>
  <c r="P247" i="1"/>
  <c r="P362" i="1" s="1"/>
  <c r="CF247" i="1"/>
  <c r="F339" i="1"/>
  <c r="AW324" i="1"/>
  <c r="R73" i="1"/>
  <c r="F198" i="1"/>
  <c r="R362" i="1"/>
  <c r="EN26" i="1"/>
  <c r="P44" i="1"/>
  <c r="DT324" i="1"/>
  <c r="DG333" i="1"/>
  <c r="DJ218" i="1"/>
  <c r="P261" i="1"/>
  <c r="DQ73" i="1"/>
  <c r="P210" i="1"/>
  <c r="Y73" i="1"/>
  <c r="F210" i="1"/>
  <c r="U218" i="1"/>
  <c r="F269" i="1"/>
  <c r="EL247" i="1" l="1"/>
  <c r="FU218" i="1"/>
  <c r="FS26" i="1"/>
  <c r="EJ39" i="1"/>
  <c r="FU73" i="1"/>
  <c r="EL184" i="1"/>
  <c r="DM362" i="1"/>
  <c r="DM218" i="1"/>
  <c r="P269" i="1"/>
  <c r="H458" i="6"/>
  <c r="J311" i="5"/>
  <c r="ES22" i="1"/>
  <c r="ES394" i="1"/>
  <c r="P382" i="1"/>
  <c r="FT26" i="1"/>
  <c r="EK39" i="1"/>
  <c r="J204" i="5"/>
  <c r="P204" i="5" s="1"/>
  <c r="J260" i="5" s="1"/>
  <c r="EN362" i="1"/>
  <c r="H106" i="6"/>
  <c r="P262" i="1"/>
  <c r="DK218" i="1"/>
  <c r="DG39" i="1"/>
  <c r="DT26" i="1"/>
  <c r="DI26" i="1"/>
  <c r="P51" i="1"/>
  <c r="DI362" i="1"/>
  <c r="DI73" i="1"/>
  <c r="P196" i="1"/>
  <c r="P22" i="1"/>
  <c r="P394" i="1"/>
  <c r="F365" i="1"/>
  <c r="X22" i="1"/>
  <c r="X394" i="1"/>
  <c r="F387" i="1"/>
  <c r="DQ22" i="1"/>
  <c r="DQ394" i="1"/>
  <c r="P388" i="1"/>
  <c r="EN22" i="1"/>
  <c r="P367" i="1"/>
  <c r="EN394" i="1"/>
  <c r="DP22" i="1"/>
  <c r="DP394" i="1"/>
  <c r="P387" i="1"/>
  <c r="DG218" i="1"/>
  <c r="P249" i="1"/>
  <c r="AY73" i="1"/>
  <c r="F192" i="1"/>
  <c r="AZ18" i="1"/>
  <c r="F405" i="1"/>
  <c r="FV324" i="1"/>
  <c r="EM333" i="1"/>
  <c r="FS324" i="1"/>
  <c r="EJ333" i="1"/>
  <c r="R22" i="1"/>
  <c r="F376" i="1"/>
  <c r="R394" i="1"/>
  <c r="CA73" i="1"/>
  <c r="AR184" i="1"/>
  <c r="DK22" i="1"/>
  <c r="P377" i="1"/>
  <c r="Y16" i="2" s="1"/>
  <c r="Y18" i="2" s="1"/>
  <c r="DK394" i="1"/>
  <c r="AR26" i="1"/>
  <c r="F66" i="1"/>
  <c r="F67" i="1" s="1"/>
  <c r="AV73" i="1"/>
  <c r="F189" i="1"/>
  <c r="Q22" i="1"/>
  <c r="F374" i="1"/>
  <c r="Q394" i="1"/>
  <c r="AB218" i="1"/>
  <c r="O247" i="1"/>
  <c r="DH22" i="1"/>
  <c r="DH394" i="1"/>
  <c r="P365" i="1"/>
  <c r="AU22" i="1"/>
  <c r="AU394" i="1"/>
  <c r="F381" i="1"/>
  <c r="H16" i="2" s="1"/>
  <c r="H18" i="2" s="1"/>
  <c r="T22" i="1"/>
  <c r="T394" i="1"/>
  <c r="F383" i="1"/>
  <c r="CF218" i="1"/>
  <c r="AW247" i="1"/>
  <c r="CH218" i="1"/>
  <c r="AY247" i="1"/>
  <c r="F292" i="1"/>
  <c r="O281" i="1"/>
  <c r="EO73" i="1"/>
  <c r="P190" i="1"/>
  <c r="ER18" i="1"/>
  <c r="P405" i="1"/>
  <c r="U18" i="1"/>
  <c r="F416" i="1"/>
  <c r="Q73" i="1"/>
  <c r="F196" i="1"/>
  <c r="DJ22" i="1"/>
  <c r="DJ394" i="1"/>
  <c r="P376" i="1"/>
  <c r="EJ281" i="1"/>
  <c r="P317" i="1"/>
  <c r="P318" i="1" s="1"/>
  <c r="G420" i="6" s="1"/>
  <c r="DO18" i="1"/>
  <c r="P418" i="1"/>
  <c r="EL26" i="1"/>
  <c r="P57" i="1"/>
  <c r="EL362" i="1"/>
  <c r="AW73" i="1"/>
  <c r="F190" i="1"/>
  <c r="DP218" i="1"/>
  <c r="P272" i="1"/>
  <c r="AX18" i="1"/>
  <c r="F401" i="1"/>
  <c r="AT247" i="1"/>
  <c r="CC218" i="1"/>
  <c r="R218" i="1"/>
  <c r="F261" i="1"/>
  <c r="DN18" i="1"/>
  <c r="P417" i="1"/>
  <c r="AS22" i="1"/>
  <c r="F379" i="1"/>
  <c r="E16" i="2" s="1"/>
  <c r="AS394" i="1"/>
  <c r="AT281" i="1"/>
  <c r="F308" i="1"/>
  <c r="X218" i="1"/>
  <c r="F272" i="1"/>
  <c r="EQ218" i="1"/>
  <c r="P255" i="1"/>
  <c r="DP73" i="1"/>
  <c r="P209" i="1"/>
  <c r="AT26" i="1"/>
  <c r="F57" i="1"/>
  <c r="DG73" i="1"/>
  <c r="P186" i="1"/>
  <c r="EP18" i="1"/>
  <c r="P401" i="1"/>
  <c r="EO22" i="1"/>
  <c r="P368" i="1"/>
  <c r="EO394" i="1"/>
  <c r="AR281" i="1"/>
  <c r="F317" i="1"/>
  <c r="F318" i="1" s="1"/>
  <c r="EJ247" i="1"/>
  <c r="FS218" i="1"/>
  <c r="BA18" i="1"/>
  <c r="F414" i="1"/>
  <c r="AY362" i="1"/>
  <c r="O73" i="1"/>
  <c r="F186" i="1"/>
  <c r="EN73" i="1"/>
  <c r="P189" i="1"/>
  <c r="EL73" i="1"/>
  <c r="P202" i="1"/>
  <c r="CA218" i="1"/>
  <c r="AR247" i="1"/>
  <c r="AR362" i="1" s="1"/>
  <c r="EL281" i="1"/>
  <c r="P308" i="1"/>
  <c r="EL218" i="1"/>
  <c r="P265" i="1"/>
  <c r="S18" i="1"/>
  <c r="F409" i="1"/>
  <c r="EN218" i="1"/>
  <c r="P252" i="1"/>
  <c r="P359" i="1"/>
  <c r="DQ324" i="1"/>
  <c r="EQ22" i="1"/>
  <c r="EQ394" i="1"/>
  <c r="P370" i="1"/>
  <c r="W22" i="1"/>
  <c r="F386" i="1"/>
  <c r="W394" i="1"/>
  <c r="DG362" i="1"/>
  <c r="X73" i="1"/>
  <c r="F209" i="1"/>
  <c r="EO218" i="1"/>
  <c r="P253" i="1"/>
  <c r="FS73" i="1"/>
  <c r="EJ184" i="1"/>
  <c r="V18" i="1"/>
  <c r="F417" i="1"/>
  <c r="P218" i="1"/>
  <c r="F250" i="1"/>
  <c r="P335" i="1"/>
  <c r="DG324" i="1"/>
  <c r="AV247" i="1"/>
  <c r="AV362" i="1" s="1"/>
  <c r="CE218" i="1"/>
  <c r="CC73" i="1"/>
  <c r="AT184" i="1"/>
  <c r="AT362" i="1" s="1"/>
  <c r="Y22" i="1"/>
  <c r="F388" i="1"/>
  <c r="Y394" i="1"/>
  <c r="EQ73" i="1"/>
  <c r="P192" i="1"/>
  <c r="DP324" i="1"/>
  <c r="P358" i="1"/>
  <c r="EK26" i="1" l="1"/>
  <c r="P56" i="1"/>
  <c r="EK362" i="1"/>
  <c r="P66" i="1"/>
  <c r="P67" i="1" s="1"/>
  <c r="EJ26" i="1"/>
  <c r="DI22" i="1"/>
  <c r="DI394" i="1"/>
  <c r="P374" i="1"/>
  <c r="DG26" i="1"/>
  <c r="P41" i="1"/>
  <c r="P384" i="1"/>
  <c r="DM22" i="1"/>
  <c r="DM394" i="1"/>
  <c r="ES18" i="1"/>
  <c r="P414" i="1"/>
  <c r="AV22" i="1"/>
  <c r="F367" i="1"/>
  <c r="AV394" i="1"/>
  <c r="AR22" i="1"/>
  <c r="AR394" i="1"/>
  <c r="F389" i="1"/>
  <c r="F390" i="1" s="1"/>
  <c r="E18" i="2"/>
  <c r="EO18" i="1"/>
  <c r="P400" i="1"/>
  <c r="P319" i="1"/>
  <c r="AY218" i="1"/>
  <c r="F255" i="1"/>
  <c r="AU18" i="1"/>
  <c r="F413" i="1"/>
  <c r="R18" i="1"/>
  <c r="F408" i="1"/>
  <c r="P18" i="1"/>
  <c r="F397" i="1"/>
  <c r="Y18" i="1"/>
  <c r="F420" i="1"/>
  <c r="W18" i="1"/>
  <c r="F418" i="1"/>
  <c r="EJ218" i="1"/>
  <c r="P274" i="1"/>
  <c r="P275" i="1" s="1"/>
  <c r="G403" i="6" s="1"/>
  <c r="T18" i="1"/>
  <c r="F415" i="1"/>
  <c r="O218" i="1"/>
  <c r="F249" i="1"/>
  <c r="O362" i="1"/>
  <c r="F68" i="1"/>
  <c r="F69" i="1" s="1"/>
  <c r="EM324" i="1"/>
  <c r="P352" i="1"/>
  <c r="EM362" i="1"/>
  <c r="X18" i="1"/>
  <c r="F419" i="1"/>
  <c r="EJ73" i="1"/>
  <c r="P211" i="1"/>
  <c r="P212" i="1" s="1"/>
  <c r="G340" i="6" s="1"/>
  <c r="EJ362" i="1"/>
  <c r="F320" i="1"/>
  <c r="F319" i="1"/>
  <c r="AS18" i="1"/>
  <c r="F411" i="1"/>
  <c r="AT218" i="1"/>
  <c r="F265" i="1"/>
  <c r="AW218" i="1"/>
  <c r="F253" i="1"/>
  <c r="AW362" i="1"/>
  <c r="AR73" i="1"/>
  <c r="F211" i="1"/>
  <c r="F212" i="1" s="1"/>
  <c r="DP18" i="1"/>
  <c r="P419" i="1"/>
  <c r="EN18" i="1"/>
  <c r="P399" i="1"/>
  <c r="DQ18" i="1"/>
  <c r="P420" i="1"/>
  <c r="DJ18" i="1"/>
  <c r="P408" i="1"/>
  <c r="DH18" i="1"/>
  <c r="P397" i="1"/>
  <c r="Q18" i="1"/>
  <c r="F406" i="1"/>
  <c r="DK18" i="1"/>
  <c r="P409" i="1"/>
  <c r="EJ324" i="1"/>
  <c r="P360" i="1"/>
  <c r="AV218" i="1"/>
  <c r="F252" i="1"/>
  <c r="AY22" i="1"/>
  <c r="F370" i="1"/>
  <c r="AY394" i="1"/>
  <c r="EL22" i="1"/>
  <c r="P380" i="1"/>
  <c r="U16" i="2" s="1"/>
  <c r="EL394" i="1"/>
  <c r="AT73" i="1"/>
  <c r="F202" i="1"/>
  <c r="EQ18" i="1"/>
  <c r="P402" i="1"/>
  <c r="AR218" i="1"/>
  <c r="F274" i="1"/>
  <c r="F275" i="1" s="1"/>
  <c r="AT22" i="1"/>
  <c r="F380" i="1"/>
  <c r="F16" i="2" s="1"/>
  <c r="F18" i="2" s="1"/>
  <c r="AT394" i="1"/>
  <c r="DG22" i="1"/>
  <c r="DG394" i="1"/>
  <c r="P364" i="1"/>
  <c r="G109" i="6" l="1"/>
  <c r="J73" i="5"/>
  <c r="P68" i="1"/>
  <c r="I27" i="5"/>
  <c r="DI18" i="1"/>
  <c r="P406" i="1"/>
  <c r="EK22" i="1"/>
  <c r="EK394" i="1"/>
  <c r="P379" i="1"/>
  <c r="T16" i="2" s="1"/>
  <c r="T18" i="2" s="1"/>
  <c r="P320" i="1"/>
  <c r="G422" i="6" s="1"/>
  <c r="G421" i="6"/>
  <c r="DM18" i="1"/>
  <c r="P416" i="1"/>
  <c r="I26" i="5" s="1"/>
  <c r="G26" i="5" s="1"/>
  <c r="F276" i="1"/>
  <c r="F277" i="1" s="1"/>
  <c r="P276" i="1"/>
  <c r="F391" i="1"/>
  <c r="F392" i="1" s="1"/>
  <c r="AT18" i="1"/>
  <c r="F412" i="1"/>
  <c r="AY18" i="1"/>
  <c r="F402" i="1"/>
  <c r="EJ22" i="1"/>
  <c r="P389" i="1"/>
  <c r="P390" i="1" s="1"/>
  <c r="G454" i="6" s="1"/>
  <c r="EJ394" i="1"/>
  <c r="AR18" i="1"/>
  <c r="F421" i="1"/>
  <c r="F422" i="1" s="1"/>
  <c r="EL18" i="1"/>
  <c r="P412" i="1"/>
  <c r="I23" i="5" s="1"/>
  <c r="F213" i="1"/>
  <c r="F214" i="1" s="1"/>
  <c r="P213" i="1"/>
  <c r="G341" i="6" s="1"/>
  <c r="P214" i="1"/>
  <c r="G342" i="6" s="1"/>
  <c r="EM22" i="1"/>
  <c r="P381" i="1"/>
  <c r="W16" i="2" s="1"/>
  <c r="W18" i="2" s="1"/>
  <c r="EM394" i="1"/>
  <c r="I16" i="2"/>
  <c r="I18" i="2" s="1"/>
  <c r="AW22" i="1"/>
  <c r="F368" i="1"/>
  <c r="AW394" i="1"/>
  <c r="DG18" i="1"/>
  <c r="P396" i="1"/>
  <c r="U18" i="2"/>
  <c r="O22" i="1"/>
  <c r="O394" i="1"/>
  <c r="F364" i="1"/>
  <c r="AV18" i="1"/>
  <c r="F399" i="1"/>
  <c r="EK18" i="1" l="1"/>
  <c r="P411" i="1"/>
  <c r="I22" i="5" s="1"/>
  <c r="P277" i="1"/>
  <c r="G405" i="6" s="1"/>
  <c r="G404" i="6"/>
  <c r="P69" i="1"/>
  <c r="G110" i="6"/>
  <c r="J74" i="5"/>
  <c r="F423" i="1"/>
  <c r="F424" i="1" s="1"/>
  <c r="O18" i="1"/>
  <c r="F396" i="1"/>
  <c r="EJ18" i="1"/>
  <c r="P421" i="1"/>
  <c r="P422" i="1" s="1"/>
  <c r="X16" i="2"/>
  <c r="X18" i="2" s="1"/>
  <c r="AW18" i="1"/>
  <c r="F400" i="1"/>
  <c r="EM18" i="1"/>
  <c r="P413" i="1"/>
  <c r="I25" i="5" s="1"/>
  <c r="P391" i="1"/>
  <c r="G455" i="6" s="1"/>
  <c r="P392" i="1" l="1"/>
  <c r="G456" i="6" s="1"/>
  <c r="G460" i="6"/>
  <c r="J347" i="5"/>
  <c r="G111" i="6"/>
  <c r="J75" i="5"/>
  <c r="P423" i="1"/>
  <c r="P424" i="1" l="1"/>
  <c r="G461" i="6"/>
  <c r="J348" i="5"/>
  <c r="G462" i="6" l="1"/>
  <c r="F31" i="6"/>
  <c r="J349" i="5"/>
  <c r="I21" i="5"/>
</calcChain>
</file>

<file path=xl/sharedStrings.xml><?xml version="1.0" encoding="utf-8"?>
<sst xmlns="http://schemas.openxmlformats.org/spreadsheetml/2006/main" count="12894" uniqueCount="789">
  <si>
    <t>Smeta.RU  (495) 974-1589</t>
  </si>
  <si>
    <t>_PS_</t>
  </si>
  <si>
    <t>Smeta.RU</t>
  </si>
  <si>
    <t>НИЯУ МИФИ  Доп. раб. место  MCCS-0027251</t>
  </si>
  <si>
    <t>Новый объект_(Копия)</t>
  </si>
  <si>
    <t>Капитальный ремонт системы пожарки учебного корпуса НИЯУ МИФИ , Каширка, 64_РОСАТОМ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</si>
  <si>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</si>
  <si>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</si>
  <si>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</si>
  <si>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</si>
  <si>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</si>
  <si>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</si>
  <si>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</si>
  <si>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</si>
  <si>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Раздел 1 Демонтажные работы</t>
  </si>
  <si>
    <t>1</t>
  </si>
  <si>
    <t>м10-08-002-02</t>
  </si>
  <si>
    <t>Демонтаж:ПС автоматический дымовой, фотоэлектрический, радиоизотопный, световой в нормальном исполнении</t>
  </si>
  <si>
    <t>ШТ</t>
  </si>
  <si>
    <t>ФЕРм-2001, м10-08-002-02, приказ Минстроя России №1039/пр от 30.12.2016г.</t>
  </si>
  <si>
    <t>Поправка: Табл.3, п.4  Наименование: Демонтаж: Оборудование, не пригодное для дальнейшего использования, (предназначено в лом) без разборки и резки</t>
  </si>
  <si>
    <t>)*0</t>
  </si>
  <si>
    <t>)*0,3</t>
  </si>
  <si>
    <t>Монтажные работы</t>
  </si>
  <si>
    <t>Связь: пожарно-охранная сигнализация и пром. телевиз. установки  ( отделы 8 и 9 ) (при устройстве средств посадки самолетов : НР=95%, СП=55% - {АВИА}=1)</t>
  </si>
  <si>
    <t>мФЕР-10</t>
  </si>
  <si>
    <t>Поправка: Табл.3, п.4</t>
  </si>
  <si>
    <t>2</t>
  </si>
  <si>
    <t>м10-08-001-02</t>
  </si>
  <si>
    <t>Демонтаж:Приборы ПС приемно-контрольные, пусковые, концентратор блок базовый на 20 лучей</t>
  </si>
  <si>
    <t>ФЕРм-2001, м10-08-001-02, приказ Минстроя России №1039/пр от 30.12.2016г.</t>
  </si>
  <si>
    <t>3</t>
  </si>
  <si>
    <t>м10-08-003-03</t>
  </si>
  <si>
    <t>Демонтаж:Устройство ультразвуковое, блок питания и контроля</t>
  </si>
  <si>
    <t>ФЕРм-2001, м10-08-003-03, приказ Минстроя России №1039/пр от 30.12.2016г.</t>
  </si>
  <si>
    <t>4</t>
  </si>
  <si>
    <t>м10-04-101-07</t>
  </si>
  <si>
    <t>Демонтаж:Громкоговоритель или звуковая колонка в помещении</t>
  </si>
  <si>
    <t>ФЕРм-2001, м10-04-101-07, приказ Минстроя России №1039/пр от 30.12.2016г.</t>
  </si>
  <si>
    <t>Связь:  монтаж теле- радио оборудования ( отдел 4 и 5 )  - (при устройстве средств посадки самолетов : НР=95%, СП=55% - {АВИА}=1)</t>
  </si>
  <si>
    <t>5</t>
  </si>
  <si>
    <t>67-3-1</t>
  </si>
  <si>
    <t>Демонтаж кабеля</t>
  </si>
  <si>
    <t>100 м</t>
  </si>
  <si>
    <t>ФЕРр-2001, 67-3-1, приказ Минстроя России №1039/пр от 30.12.2016г.</t>
  </si>
  <si>
    <t>Ремонтно-строительные работы</t>
  </si>
  <si>
    <t>Электромонтажные работы</t>
  </si>
  <si>
    <t>рФЕР-67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</si>
  <si>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</si>
  <si>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</si>
  <si>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</si>
  <si>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</si>
  <si>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</si>
  <si>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</si>
  <si>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</si>
  <si>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</si>
  <si>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</si>
  <si>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</si>
  <si>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</si>
  <si>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</si>
  <si>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</si>
  <si>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</si>
  <si>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</si>
  <si>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</si>
  <si>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</si>
  <si>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</si>
  <si>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</si>
  <si>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</si>
  <si>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</si>
  <si>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</si>
  <si>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</si>
  <si>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</si>
  <si>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</si>
  <si>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</si>
  <si>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</si>
  <si>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</si>
  <si>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</si>
  <si>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</si>
  <si>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</si>
  <si>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</si>
  <si>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</si>
  <si>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</si>
  <si>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</si>
  <si>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</si>
  <si>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</si>
  <si>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</si>
  <si>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</si>
  <si>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</si>
  <si>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</si>
  <si>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</si>
  <si>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</si>
  <si>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</si>
  <si>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</si>
  <si>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</si>
  <si>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</si>
  <si>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</si>
  <si>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</si>
  <si>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</si>
  <si>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</si>
  <si>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</si>
  <si>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Итого 1</t>
  </si>
  <si>
    <t>Итого2</t>
  </si>
  <si>
    <t>Итого НДС 18%</t>
  </si>
  <si>
    <t>Итого 3</t>
  </si>
  <si>
    <t>Всего по смете</t>
  </si>
  <si>
    <t>Раздел 2 Основное оборудование</t>
  </si>
  <si>
    <t>6</t>
  </si>
  <si>
    <t>м10-08-001-10</t>
  </si>
  <si>
    <t>Приборы приемно-контрольные объектовые на 1 луч</t>
  </si>
  <si>
    <t>ФЕРм-2001, м10-08-001-10, приказ Минстроя России №1039/пр от 30.12.2016г.</t>
  </si>
  <si>
    <t>6,1</t>
  </si>
  <si>
    <t>61.2.07.04-0002</t>
  </si>
  <si>
    <t>Контроллер двухпроводной линии связи, марка "С2000-КДЛ"</t>
  </si>
  <si>
    <t>шт.</t>
  </si>
  <si>
    <t>ФССЦ-2001, 61.2.07.04-0002, приказ Минстроя России №1039/пр от 30.12.2016г.</t>
  </si>
  <si>
    <t>6,2</t>
  </si>
  <si>
    <t>61.2.04.10-0004</t>
  </si>
  <si>
    <t>Пульт контроля и управления охранно-пожарный, марка "С2000- М"</t>
  </si>
  <si>
    <t>ФССЦ-2001, 61.2.04.10-0004, приказ Минстроя России №1039/пр от 30.12.2016г.</t>
  </si>
  <si>
    <t>7</t>
  </si>
  <si>
    <t>м10-08-001-12</t>
  </si>
  <si>
    <t>Устройства промежуточные на количество лучей 5</t>
  </si>
  <si>
    <t>ФЕРм-2001, м10-08-001-12, приказ Минстроя России №1039/пр от 30.12.2016г.</t>
  </si>
  <si>
    <t>7,1</t>
  </si>
  <si>
    <t>61.2.07.02-0034</t>
  </si>
  <si>
    <t>Блок контрольно-пусковой, марка "С2000-КПБ"</t>
  </si>
  <si>
    <t>ФССЦ-2001, 61.2.07.02-0034, приказ Минстроя России №1039/пр от 30.12.2016г.</t>
  </si>
  <si>
    <t>7,2</t>
  </si>
  <si>
    <t>61.2.07.02-0079</t>
  </si>
  <si>
    <t>Блок сигнально-пусковой (релейный блок), марка "С2000-СП1"</t>
  </si>
  <si>
    <t>ФССЦ-2001, 61.2.07.02-0079, приказ Минстроя России №1039/пр от 30.12.2016г.</t>
  </si>
  <si>
    <t>8</t>
  </si>
  <si>
    <t>Извещатель ПС автоматический дымовой, фотоэлектрический, радиоизотопный, световой в нормальном исполнении</t>
  </si>
  <si>
    <t>8,1</t>
  </si>
  <si>
    <t>61.2.02.01-0019</t>
  </si>
  <si>
    <t>Извещатель пожарный дымовой ДИП-34А</t>
  </si>
  <si>
    <t>10 шт.</t>
  </si>
  <si>
    <t>ФССЦ-2001, 61.2.02.01-0019, приказ Минстроя России №1039/пр от 30.12.2016г.</t>
  </si>
  <si>
    <t>8,2</t>
  </si>
  <si>
    <t>61.2.02.03-0037</t>
  </si>
  <si>
    <t>Извещатель пожарный ручной ИПР 513-3А исп. 02</t>
  </si>
  <si>
    <t>ФССЦ-2001, 61.2.02.03-0037, приказ Минстроя России №1039/пр от 30.12.2016г.</t>
  </si>
  <si>
    <t>9</t>
  </si>
  <si>
    <t>м10-08-002-01</t>
  </si>
  <si>
    <t>Извещатель ПС автоматический тепловой электро-контактный, магнитоконтактный в нормальном исполнении</t>
  </si>
  <si>
    <t>ФЕРм-2001, м10-08-002-01, приказ Минстроя России №1039/пр от 30.12.2016г.</t>
  </si>
  <si>
    <t>9,1</t>
  </si>
  <si>
    <t>61.2.02.02-0051</t>
  </si>
  <si>
    <t>Извещатель пожарный тепловой максимально- дифференциальный адресно-аналоговый, марка "С2000-ИП"</t>
  </si>
  <si>
    <t>ФССЦ-2001, 61.2.02.02-0051, приказ Минстроя России №1039/пр от 30.12.2016г.</t>
  </si>
  <si>
    <t>9,2</t>
  </si>
  <si>
    <t>Цена поставщика</t>
  </si>
  <si>
    <t>Извещатель пожарный пламени многодиапазонный ИК/УФ адресный С2000-Спектрон-607</t>
  </si>
  <si>
    <t>*0,85</t>
  </si>
  <si>
    <t>*0,8</t>
  </si>
  <si>
    <t>[18 714,8 / 1,18 /  3,53]</t>
  </si>
  <si>
    <t>10</t>
  </si>
  <si>
    <t>м10-04-101-15</t>
  </si>
  <si>
    <t>Транспарант световой (табло)</t>
  </si>
  <si>
    <t>ФЕРм-2001, м10-04-101-15, приказ Минстроя России №1039/пр от 30.12.2016г.</t>
  </si>
  <si>
    <t>10,1</t>
  </si>
  <si>
    <t>61.2.04.07-0008</t>
  </si>
  <si>
    <t>Оповещатель световой МОЛНИЯ-12(24)</t>
  </si>
  <si>
    <t>ФССЦ-2001, 61.2.04.07-0008, приказ Минстроя России №1039/пр от 30.12.2016г.</t>
  </si>
  <si>
    <t>11</t>
  </si>
  <si>
    <t>м10-04-100-06</t>
  </si>
  <si>
    <t>Оборудование радиотрансляционных узлов аппаратура настольная, масса до 20 кг</t>
  </si>
  <si>
    <t>ФЕРм-2001, м10-04-100-06, приказ Минстроя России №1039/пр от 30.12.2016г.</t>
  </si>
  <si>
    <t>11,1</t>
  </si>
  <si>
    <t>4-х канальный усилитель мощности для системы оповещения LPA-EVA-4120</t>
  </si>
  <si>
    <t>[115 200 / 1,18 /  3,53]</t>
  </si>
  <si>
    <t>11,2</t>
  </si>
  <si>
    <t>Контроллер системы оповещения LPA-EVA-MA</t>
  </si>
  <si>
    <t>[172 800 / 1,18 /  3,53]</t>
  </si>
  <si>
    <t>11,3</t>
  </si>
  <si>
    <t>Коммутатор системы оповещения на 8 зон LPA-EVA-MS</t>
  </si>
  <si>
    <t>12</t>
  </si>
  <si>
    <t>Устройство ультразвуковое, блок питания и контроля</t>
  </si>
  <si>
    <t>12,1</t>
  </si>
  <si>
    <t>62.4.02.03-0021</t>
  </si>
  <si>
    <t>Источник вторичного электропитания резервированный ИВЭПР 12-5 К1</t>
  </si>
  <si>
    <t>ФССЦ-2001, 62.4.02.03-0021, приказ Минстроя России №1039/пр от 30.12.2016г.</t>
  </si>
  <si>
    <t>13</t>
  </si>
  <si>
    <t>13,1</t>
  </si>
  <si>
    <t>Блок основного и резервного питания системы LPA-EVA-BC</t>
  </si>
  <si>
    <t>[64 800 / 1,18 /  3,53]</t>
  </si>
  <si>
    <t>14</t>
  </si>
  <si>
    <t>Громкоговоритель или звуковая колонка в помещении</t>
  </si>
  <si>
    <t>14,1</t>
  </si>
  <si>
    <t>Громкоговоритель настенный , белый, 80-20.000 Гц, 93 дБ, 100В, 6/3/1,5 LPA-6W</t>
  </si>
  <si>
    <t>[1 496 / 1,18 /  3,53]</t>
  </si>
  <si>
    <t>15</t>
  </si>
  <si>
    <t>м10-03-001-04</t>
  </si>
  <si>
    <t>Плата дополнительная, устанавливаемая на готовом месте стойки</t>
  </si>
  <si>
    <t>ФЕРм-2001, м10-03-001-04, приказ Минстроя России №1039/пр от 30.12.2016г.</t>
  </si>
  <si>
    <t>Связь:  городская, местная, междугородняя проводная телефонная связь ( отделы 1, 2, 3 ) - ( при уст-ве средств посадки самолетов:  {AВИА}=1 - НР=95%, СП=55% )</t>
  </si>
  <si>
    <t>15,1</t>
  </si>
  <si>
    <t>64.1.01.03-0001</t>
  </si>
  <si>
    <t>Блок вентиляторный для напольных шкафов, марка TLK-FAN4- GY (4 вентилятора)</t>
  </si>
  <si>
    <t>ФССЦ-2001, 64.1.01.03-0001, приказ Минстроя России №1039/пр от 30.12.2016г.</t>
  </si>
  <si>
    <t>16</t>
  </si>
  <si>
    <t>м08-03-572-03</t>
  </si>
  <si>
    <t>Блок управления шкафного исполнения или распределительный пункт (шкаф), устанавливаемый на стене, высота и ширина до 600х600 мм</t>
  </si>
  <si>
    <t>ФЕРм-2001, м08-03-572-03, приказ Минстроя России №1039/пр от 30.12.2016г.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</si>
  <si>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</si>
  <si>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</si>
  <si>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16,1</t>
  </si>
  <si>
    <t>61.1.04.08-0001</t>
  </si>
  <si>
    <t>Шкаф телекоммуникационный марки TFL-338080-GMMM-GY размером 800х800х1680 мм</t>
  </si>
  <si>
    <t>ФССЦ-2001, 61.1.04.08-0001, приказ Минстроя России №1039/пр от 30.12.2016г.</t>
  </si>
  <si>
    <t>17</t>
  </si>
  <si>
    <t>17,1</t>
  </si>
  <si>
    <t>61.1.03.03-0003</t>
  </si>
  <si>
    <t>Коммутатор управляемый марки DES-3528</t>
  </si>
  <si>
    <t>ФССЦ-2001, 61.1.03.03-0003, приказ Минстроя России №1039/пр от 30.12.2016г.</t>
  </si>
  <si>
    <t>18</t>
  </si>
  <si>
    <t>м08-01-121-01</t>
  </si>
  <si>
    <t>Аккумулятор кислотный стационарный, тип С-1, СК-1</t>
  </si>
  <si>
    <t>ФЕРм-2001, м08-01-121-01, приказ Минстроя России №1039/пр от 30.12.2016г.</t>
  </si>
  <si>
    <t>18,1</t>
  </si>
  <si>
    <t>62.4.01.01-0006</t>
  </si>
  <si>
    <t>Батарея аккумуляторная АКБ-17 12В/17 А/ч</t>
  </si>
  <si>
    <t>ФССЦ-2001, 62.4.01.01-0006, приказ Минстроя России №1039/пр от 30.12.2016г.</t>
  </si>
  <si>
    <t>18,2</t>
  </si>
  <si>
    <t>62.4.01.01-0004</t>
  </si>
  <si>
    <t>Батарея аккумуляторная АКБ-7 12В/7 А/ч</t>
  </si>
  <si>
    <t>ФССЦ-2001, 62.4.01.01-0004, приказ Минстроя России №1039/пр от 30.12.2016г.</t>
  </si>
  <si>
    <t>18,3</t>
  </si>
  <si>
    <t>62.4.01.01-0005</t>
  </si>
  <si>
    <t>Батарея аккумуляторная АКБ-12 12В/12 А/ч</t>
  </si>
  <si>
    <t>ФССЦ-2001, 62.4.01.01-0005, приказ Минстроя России №1039/пр от 30.12.2016г.</t>
  </si>
  <si>
    <t>18,4</t>
  </si>
  <si>
    <t>62.4.01.01-0010</t>
  </si>
  <si>
    <t>Батарея аккумуляторная АКБ-65 12В/65 А/ч</t>
  </si>
  <si>
    <t>ФССЦ-2001, 62.4.01.01-0010, приказ Минстроя России №1039/пр от 30.12.2016г.</t>
  </si>
  <si>
    <t>19</t>
  </si>
  <si>
    <t>м10-02-016-06</t>
  </si>
  <si>
    <t>Отдельно устанавливаемый преобразователь или блок питания</t>
  </si>
  <si>
    <t>ФЕРм-2001, м10-02-016-06, приказ Минстроя России №1039/пр от 30.12.2016г.</t>
  </si>
  <si>
    <t>19,1</t>
  </si>
  <si>
    <t>62.4.02.01-0057</t>
  </si>
  <si>
    <t>Источник бесперебойного питания СКАТ-1200 исп. 5</t>
  </si>
  <si>
    <t>ФССЦ-2001, 62.4.02.01-0057, приказ Минстроя России №1039/пр от 30.12.2016г.</t>
  </si>
  <si>
    <t>20</t>
  </si>
  <si>
    <t>м10-04-066-04</t>
  </si>
  <si>
    <t>Коробка кабельная соединительная или разветвительная</t>
  </si>
  <si>
    <t>ФЕРм-2001, м10-04-066-04, приказ Минстроя России №1039/пр от 30.12.2016г.</t>
  </si>
  <si>
    <t>20,1</t>
  </si>
  <si>
    <t>20.5.02.04-0006</t>
  </si>
  <si>
    <t>Коробка ответвительная КОР-94-3У2 IP43 размером 80х80х43 мм</t>
  </si>
  <si>
    <t>ФССЦ-2001, 20.5.02.04-0006, приказ Минстроя России №1039/пр от 30.12.2016г.</t>
  </si>
  <si>
    <t>21</t>
  </si>
  <si>
    <t>м10-03-001-01</t>
  </si>
  <si>
    <t>Стойка, полустойка, каркас стойки или шкаф, масса до 100 кг</t>
  </si>
  <si>
    <t>ФЕРм-2001, м10-03-001-01, приказ Минстроя России №1039/пр от 30.12.2016г.</t>
  </si>
  <si>
    <t>21,1</t>
  </si>
  <si>
    <t>62.4.02.01-0049</t>
  </si>
  <si>
    <t>Источник бесперебойного питания Delta N Series UPS</t>
  </si>
  <si>
    <t>ФССЦ-2001, 62.4.02.01-0049, приказ Минстроя России №1039/пр от 30.12.2016г.</t>
  </si>
  <si>
    <t>22</t>
  </si>
  <si>
    <t>м08-01-067-07</t>
  </si>
  <si>
    <t>Установка (шкаф) комплектная конденсаторная на установленных конструкциях, масса до 100 кг</t>
  </si>
  <si>
    <t>шкаф</t>
  </si>
  <si>
    <t>ФЕРм-2001, м08-01-067-07, приказ Минстроя России №1039/пр от 30.12.2016г.</t>
  </si>
  <si>
    <t>22,1</t>
  </si>
  <si>
    <t>Шкаф электромонтажный "ШЭМ-004"</t>
  </si>
  <si>
    <t>[1 375 / 1,18 /  3,53]</t>
  </si>
  <si>
    <t>23</t>
  </si>
  <si>
    <t>м08-03-526-01</t>
  </si>
  <si>
    <t>Автомат одно-, двух-, трехполюсный, устанавливаемый на конструкции на стене или колонне, на ток до 25 А</t>
  </si>
  <si>
    <t>ФЕРм-2001, м08-03-526-01, приказ Минстроя России №1039/пр от 30.12.2016г.</t>
  </si>
  <si>
    <t>23,1</t>
  </si>
  <si>
    <t>62.1.01.09-0004</t>
  </si>
  <si>
    <t>Выключатели автоматические «IEK» ВА47-29 1Р 10А, характеристика С</t>
  </si>
  <si>
    <t>ФССЦ-2001, 62.1.01.09-0004, приказ Минстроя России №1039/пр от 30.12.2016г.</t>
  </si>
  <si>
    <t>23,2</t>
  </si>
  <si>
    <t>62.1.02.03-0003</t>
  </si>
  <si>
    <t>Боксы модульные для автоматических выключателей наружной установки КМПн 2/2</t>
  </si>
  <si>
    <t>ФССЦ-2001, 62.1.02.03-0003, приказ Минстроя России №1039/пр от 30.12.2016г.</t>
  </si>
  <si>
    <t>24</t>
  </si>
  <si>
    <t>м11-04-005-01</t>
  </si>
  <si>
    <t>Пульт, рабочее место, масса до 0,3 т</t>
  </si>
  <si>
    <t>ФЕРм-2001, м11-04-005-01, приказ Минстроя России №1039/пр от 30.12.2016г.</t>
  </si>
  <si>
    <t>Автоматика : устройство микропроцессороной техники -  (при устройстве средств посадки самолетов  ( отдел 04): НР=95%, СП=55% - {АВИА}=1)</t>
  </si>
  <si>
    <t>мФЕР-11</t>
  </si>
  <si>
    <t>24,1</t>
  </si>
  <si>
    <t>61.1.04.03-0011</t>
  </si>
  <si>
    <t>Преобразователь интерфейса, марка "С2000-ПИ"</t>
  </si>
  <si>
    <t>ФССЦ-2001, 61.1.04.03-0011, приказ Минстроя России №1039/пр от 30.12.2016г.</t>
  </si>
  <si>
    <t>24,2</t>
  </si>
  <si>
    <t>Сервер "Орион ПРО", модуль системы "Орион ПРО с ключом защиты</t>
  </si>
  <si>
    <t>[9 438 / 1,18 /  3,53]</t>
  </si>
  <si>
    <t>24,3</t>
  </si>
  <si>
    <t>Администратор базы данных "Орион ПРО"</t>
  </si>
  <si>
    <t>[4 719 / 1,18 /  3,53]</t>
  </si>
  <si>
    <t>24,4</t>
  </si>
  <si>
    <t>Оперативная задача "Орион ПРО" исп.20</t>
  </si>
  <si>
    <t>[30 033 / 1,18 /  3,53]</t>
  </si>
  <si>
    <t>24,5</t>
  </si>
  <si>
    <t>Монитор Philips 21.5" 223V5LSB2 (10/62) xthysq TN+film LED 5ms 16:9 матовая 200cd 1920х1080</t>
  </si>
  <si>
    <t>[5 860 / 1,18 /  3,53]</t>
  </si>
  <si>
    <t>24,6</t>
  </si>
  <si>
    <t>Комплект: Клавиатура, мышь</t>
  </si>
  <si>
    <t>[610,17 / 1,18 /  3,53]</t>
  </si>
  <si>
    <t>24,7</t>
  </si>
  <si>
    <t>Рабочая станция: HP ProDesk 400 G3 Intel Core i5 6500. DDR4 4Гб, 500 Гб</t>
  </si>
  <si>
    <t>[43 478 / 1,18 /  3,53]</t>
  </si>
  <si>
    <t>Раздел 3 Кабели и провода</t>
  </si>
  <si>
    <t>25</t>
  </si>
  <si>
    <t>м08-02-412-01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</si>
  <si>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2,5 мм2</t>
  </si>
  <si>
    <t>ФЕРм-2001, м08-02-412-01, приказ Минстроя России №1039/пр от 30.12.2016г.</t>
  </si>
  <si>
    <t>25,1</t>
  </si>
  <si>
    <t>21.1.08.01-0131</t>
  </si>
  <si>
    <t>1000 м</t>
  </si>
  <si>
    <t>ФССЦ-2001, 21.1.08.01-0131, приказ Минстроя России №1039/пр от 30.12.2016г.</t>
  </si>
  <si>
    <t>1000 М</t>
  </si>
  <si>
    <t>26</t>
  </si>
  <si>
    <t>м08-02-390-01</t>
  </si>
  <si>
    <t>Короба пластмассовые шириной до 40 мм</t>
  </si>
  <si>
    <t>ФЕРм-2001, м08-02-390-01, приказ Минстроя России №1039/пр от 30.12.2016г.</t>
  </si>
  <si>
    <t>26,1</t>
  </si>
  <si>
    <t>20.2.05.04-0026</t>
  </si>
  <si>
    <t>Кабель-канал (короб) "Электропласт" 25x25 мм</t>
  </si>
  <si>
    <t>ФССЦ-2001, 20.2.05.04-0026, приказ Минстроя России №1039/пр от 30.12.2016г.</t>
  </si>
  <si>
    <t>27</t>
  </si>
  <si>
    <t>м08-10-010-01</t>
  </si>
  <si>
    <t>Прокладка труб гофрированных ПВХ для защиты проводов и кабелей</t>
  </si>
  <si>
    <t>ФЕРм-2001, м08-10-010-01, приказ Минстроя России №1039/пр от 30.12.2016г.</t>
  </si>
  <si>
    <t>27,1</t>
  </si>
  <si>
    <t>Короб с крышкой Короб 100х80 ТА-GN</t>
  </si>
  <si>
    <t>м</t>
  </si>
  <si>
    <t>[153 / 1,18 /  6,53]</t>
  </si>
  <si>
    <t>27,2</t>
  </si>
  <si>
    <t>24.3.01.02-0042</t>
  </si>
  <si>
    <t>Трубы гибкие гофрированные тяжелые из самозатухающего ПВХ (IP55) серии FH, с зондом, диаметром 20 мм</t>
  </si>
  <si>
    <t>10 м</t>
  </si>
  <si>
    <t>ФССЦ-2001, 24.3.01.02-0042, приказ Минстроя России №1039/пр от 30.12.2016г.</t>
  </si>
  <si>
    <t>27,3</t>
  </si>
  <si>
    <t>23.8.03.02-0002</t>
  </si>
  <si>
    <t>Клипса для крепежа гофротрубы, диаметром 20 мм</t>
  </si>
  <si>
    <t>ФССЦ-2001, 23.8.03.02-0002, приказ Минстроя России №1039/пр от 30.12.2016г.</t>
  </si>
  <si>
    <t>28</t>
  </si>
  <si>
    <t>м08-02-399-01</t>
  </si>
  <si>
    <t>Провод в коробах, сечением до 6 мм2</t>
  </si>
  <si>
    <t>ФЕРм-2001, м08-02-399-01, приказ Минстроя России №1039/пр от 30.12.2016г.</t>
  </si>
  <si>
    <t>28,1</t>
  </si>
  <si>
    <t>28,2</t>
  </si>
  <si>
    <t>21.1.06.10-0167</t>
  </si>
  <si>
    <t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ВВГнг(A)-FRLS 3х1,5ок</t>
  </si>
  <si>
    <t>ФССЦ-2001, 21.1.06.10-0167, приказ Минстроя России №1039/пр от 30.12.2016г.</t>
  </si>
  <si>
    <t>28,3</t>
  </si>
  <si>
    <t>21.1.04.01-0004</t>
  </si>
  <si>
    <t>Кабель (витая пара) UTP 4x2x0,52 категория 5е</t>
  </si>
  <si>
    <t>ФССЦ-2001, 21.1.04.01-0004, приказ Минстроя России №1039/пр от 30.12.2016г.</t>
  </si>
  <si>
    <t>28,4</t>
  </si>
  <si>
    <t>21.1.08.01-0313</t>
  </si>
  <si>
    <t>Кабель для систем пожарной сигнализации с однопроволочными медными жилами, с изоляцией из огнестойкой кремнийорганической резины, в оболочке из ПВХ пластиката, не распространяющий горение, с низким дымо- и газовыделением марки КПСЭнг(А)-FRLS 1х2х1,5</t>
  </si>
  <si>
    <t>ФССЦ-2001, 21.1.08.01-0313, приказ Минстроя России №1039/пр от 30.12.2016г.</t>
  </si>
  <si>
    <t>Раздел 4 Материалы</t>
  </si>
  <si>
    <t>29</t>
  </si>
  <si>
    <t>20.2.08.03-0011</t>
  </si>
  <si>
    <t>Комплект крепежный №1 для соединения элементов проволочного лотка (винт М6х20, шайба, шайба четырехлепестковая, гайка М6)</t>
  </si>
  <si>
    <t>100 компл.</t>
  </si>
  <si>
    <t>ФССЦ-2001, 20.2.08.03-0011, приказ Минстроя России №1039/пр от 30.12.2016г.</t>
  </si>
  <si>
    <t>Материалы монтажные</t>
  </si>
  <si>
    <t>Материалы и конструкции ( монтажные )  по ценникам и каталогам</t>
  </si>
  <si>
    <t>ФССЦм</t>
  </si>
  <si>
    <t>30</t>
  </si>
  <si>
    <t>20.2.08.06-0021</t>
  </si>
  <si>
    <t>Ролики</t>
  </si>
  <si>
    <t>100 шт.</t>
  </si>
  <si>
    <t>ФССЦ-2001, 20.2.08.06-0021, приказ Минстроя России №1039/пр от 30.12.2016г.</t>
  </si>
  <si>
    <t>31</t>
  </si>
  <si>
    <t>20.2.09.02-0041</t>
  </si>
  <si>
    <t>Конденсатор КТИ</t>
  </si>
  <si>
    <t>ФССЦ-2001, 20.2.09.02-0041, приказ Минстроя России №1039/пр от 30.12.2016г.</t>
  </si>
  <si>
    <t>Раздел 5 Пусконаладочные работы</t>
  </si>
  <si>
    <t>32</t>
  </si>
  <si>
    <t>п02-03-001-01</t>
  </si>
  <si>
    <t>Установка и настройка центрального контроллера охранной системы</t>
  </si>
  <si>
    <t>система</t>
  </si>
  <si>
    <t>ФЕРп-2001, п02-03-001-01, приказ Минстроя России №1039/пр от 30.12.2016г.</t>
  </si>
  <si>
    <t>Поправка: МДС 81-40.2006, п.2.7  Наименование: В случае, если монтажные и пусконаладочные работы по какому-либо оборудованию выполняются одним и тем же звеном (бригадой),</t>
  </si>
  <si>
    <t>)*0,8</t>
  </si>
  <si>
    <t>Пусконаладочные работы</t>
  </si>
  <si>
    <t>Пусконаладочные работы : все сборники, отдел 05 ( диагностика лифтов ) и отдел 06 ( техническое освидетельствование ) сборника мрФЕР-01</t>
  </si>
  <si>
    <t>пФЕРп</t>
  </si>
  <si>
    <t>Поправка: МДС 81-40.2006, п.2.7</t>
  </si>
  <si>
    <t>33</t>
  </si>
  <si>
    <t>п02-02-001-01</t>
  </si>
  <si>
    <t>Инсталляция и базовая настройка общего и специального программного обеспечения</t>
  </si>
  <si>
    <t>ФЕРп-2001, п02-02-001-01, приказ Минстроя России №1039/пр от 30.12.2016г.</t>
  </si>
  <si>
    <t>Поправка: МДС 81-35.2004, прил.1, т.1, п.3  Поправка: МДС 81-40.2006, п.2.7  Поправка: МДС 81-40.2006, п.2.7</t>
  </si>
  <si>
    <t>34</t>
  </si>
  <si>
    <t>п02-01-002-03</t>
  </si>
  <si>
    <t>Автоматизированная система управления II категории технической сложности с количеством каналов (Кобщ) 10</t>
  </si>
  <si>
    <t>ФЕРп-2001, п02-01-002-03, приказ Минстроя России №1039/пр от 30.12.2016г.</t>
  </si>
  <si>
    <t>Поправка: МДС 81-35.2004, прил.1, т.1, п.3  Поправка: МДС 81-35.2004, прил.1, т.1, п.3  Поправка: МДС 81-40.2006, п.2.7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</si>
  <si>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</si>
  <si>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</si>
  <si>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</si>
  <si>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</si>
  <si>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</si>
  <si>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</si>
  <si>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</si>
  <si>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</si>
  <si>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</si>
  <si>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</si>
  <si>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</si>
  <si>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</si>
  <si>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</si>
  <si>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</si>
  <si>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</si>
  <si>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</si>
  <si>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</si>
  <si>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</si>
  <si>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</si>
  <si>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</si>
  <si>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</si>
  <si>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</si>
  <si>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</si>
  <si>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</si>
  <si>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</si>
  <si>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</si>
  <si>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</si>
  <si>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</si>
  <si>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</si>
  <si>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</si>
  <si>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</si>
  <si>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</si>
  <si>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</si>
  <si>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</si>
  <si>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</si>
  <si>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</si>
  <si>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</si>
  <si>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</si>
  <si>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</si>
  <si>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</si>
  <si>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</si>
  <si>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</si>
  <si>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</si>
  <si>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</si>
  <si>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</si>
  <si>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</si>
  <si>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</si>
  <si>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</si>
  <si>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</si>
  <si>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</si>
  <si>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</si>
  <si>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</si>
  <si>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</si>
  <si>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</si>
  <si>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</si>
  <si>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</si>
  <si>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</si>
  <si>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</si>
  <si>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</si>
  <si>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</si>
  <si>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</si>
  <si>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</si>
  <si>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Индексы за итогом</t>
  </si>
  <si>
    <t>Текущий уровень цен</t>
  </si>
  <si>
    <t>_OBSM_</t>
  </si>
  <si>
    <t>1-100-40</t>
  </si>
  <si>
    <t>Рабочий среднего разряда 4</t>
  </si>
  <si>
    <t>чел.-ч.</t>
  </si>
  <si>
    <t>01.3.05.17-0002</t>
  </si>
  <si>
    <t>ФССЦ-2001, 01.3.05.17-0002, приказ Минстроя России №1039/пр от 30.12.2016г.</t>
  </si>
  <si>
    <t>Канифоль сосновая</t>
  </si>
  <si>
    <t>кг</t>
  </si>
  <si>
    <t>01.7.15.07-0012</t>
  </si>
  <si>
    <t>ФССЦ-2001, 01.7.15.07-0012, приказ Минстроя России №1039/пр от 30.12.2016г.</t>
  </si>
  <si>
    <t>Дюбели пластмассовые с шурупами 12х70 мм</t>
  </si>
  <si>
    <t>03.1.01.01-0002</t>
  </si>
  <si>
    <t>ФССЦ-2001, 03.1.01.01-0002, приказ Минстроя России №1039/пр от 30.12.2016г.</t>
  </si>
  <si>
    <t>Гипсовые вяжущие, марка Г3</t>
  </si>
  <si>
    <t>т</t>
  </si>
  <si>
    <t>10.3.02.03-0012</t>
  </si>
  <si>
    <t>ФССЦ-2001, 10.3.02.03-0012, приказ Минстроя России №1039/пр от 30.12.2016г.</t>
  </si>
  <si>
    <t>Припои оловянно-свинцовые бессурьмянистые марки ПОС40</t>
  </si>
  <si>
    <t>999-9950</t>
  </si>
  <si>
    <t>Вспомогательные ненормируемые материалы (2% от ОЗП)</t>
  </si>
  <si>
    <t>РУБ</t>
  </si>
  <si>
    <t>1-100-43</t>
  </si>
  <si>
    <t>Рабочий среднего разряда 4.3</t>
  </si>
  <si>
    <t>1-100-44</t>
  </si>
  <si>
    <t>Рабочий среднего разряда 4.4</t>
  </si>
  <si>
    <t>1-100-35</t>
  </si>
  <si>
    <t>Рабочий среднего разряда 3.5</t>
  </si>
  <si>
    <t>01.7.06.05-0042</t>
  </si>
  <si>
    <t>ФССЦ-2001, 01.7.06.05-0042, приказ Минстроя России №1039/пр от 30.12.2016г.</t>
  </si>
  <si>
    <t>Лента липкая изоляционная на поликасиновом компаунде марки ЛСЭПЛ, шириной 20-30 мм, толщиной от 0,14 до 0,19 мм</t>
  </si>
  <si>
    <t>21.2.03.09-0105</t>
  </si>
  <si>
    <t>ФССЦ-2001, 21.2.03.09-0105, приказ Минстроя России №1039/пр от 30.12.2016г.</t>
  </si>
  <si>
    <t>Провода силовые с медной жилой с резиновой изоляцией, в оплетке из хлопчатобумажной пряжи, пропитанной противогнилостным составом марки ПРТО сечением 1х1,5 мм2</t>
  </si>
  <si>
    <t>22.2.02.23-0011</t>
  </si>
  <si>
    <t>ФССЦ-2001, 22.2.02.23-0011, приказ Минстроя России №1039/пр от 30.12.2016г.</t>
  </si>
  <si>
    <t>Глухари</t>
  </si>
  <si>
    <t>1-100-20</t>
  </si>
  <si>
    <t>Рабочий среднего разряда 2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</si>
  <si>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</si>
  <si>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</si>
  <si>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</si>
  <si>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</si>
  <si>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</si>
  <si>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</si>
  <si>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1-100-42</t>
  </si>
  <si>
    <t>Рабочий среднего разряда 4.2</t>
  </si>
  <si>
    <t>1-100-45</t>
  </si>
  <si>
    <t>Рабочий среднего разряда 4.5</t>
  </si>
  <si>
    <t>14.1.04.02-0002</t>
  </si>
  <si>
    <t>ФССЦ-2001, 14.1.04.02-0002, приказ Минстроя России №1039/пр от 30.12.2016г.</t>
  </si>
  <si>
    <t>Клей 88-СА</t>
  </si>
  <si>
    <t>01.7.20.04-0003</t>
  </si>
  <si>
    <t>ФССЦ-2001, 01.7.20.04-0003, приказ Минстроя России №1039/пр от 30.12.2016г.</t>
  </si>
  <si>
    <t>Нитки суровые</t>
  </si>
  <si>
    <t>21.2.03.02-0001</t>
  </si>
  <si>
    <t>ФССЦ-2001, 21.2.03.02-0001, приказ Минстроя России №1039/пр от 30.12.2016г.</t>
  </si>
  <si>
    <t>Провода монтажные низковольтные с гибкой многопроволочной жилой, изолированные хлопчатобумажной пряжей из поливинилхлоридного пластиката марки ПМВГ сечением 0,35 мм2</t>
  </si>
  <si>
    <t>1-100-30</t>
  </si>
  <si>
    <t>Рабочий среднего разряда 3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</si>
  <si>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</si>
  <si>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</si>
  <si>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</si>
  <si>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</si>
  <si>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</si>
  <si>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</si>
  <si>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</si>
  <si>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</si>
  <si>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</si>
  <si>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</si>
  <si>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</si>
  <si>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</si>
  <si>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</si>
  <si>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</si>
  <si>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</si>
  <si>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01.7.15.03-0042</t>
  </si>
  <si>
    <t>ФССЦ-2001, 01.7.15.03-0042, приказ Минстроя России №1039/пр от 30.12.2016г.</t>
  </si>
  <si>
    <t>Болты с гайками и шайбами строительные</t>
  </si>
  <si>
    <t>07.2.07.04-0007</t>
  </si>
  <si>
    <t>ФССЦ-2001, 07.2.07.04-0007, приказ Минстроя России №1039/пр от 30.12.2016г.</t>
  </si>
  <si>
    <t>Конструкции стальные индивидуальные решетчатые сварные массой до 0,1 т</t>
  </si>
  <si>
    <t>14.4.02.09-0001</t>
  </si>
  <si>
    <t>ФССЦ-2001, 14.4.02.09-0001, приказ Минстроя России №1039/пр от 30.12.2016г.</t>
  </si>
  <si>
    <t>Краска</t>
  </si>
  <si>
    <t>01.3.03.05-0002</t>
  </si>
  <si>
    <t>ФССЦ-2001, 01.3.03.05-0002, приказ Минстроя России №1039/пр от 30.12.2016г.</t>
  </si>
  <si>
    <t>Кислота серная аккумуляторная, сорт высший</t>
  </si>
  <si>
    <t>01.3.05.23-0061</t>
  </si>
  <si>
    <t>ФССЦ-2001, 01.3.05.23-0061, приказ Минстроя России №1039/пр от 30.12.2016г.</t>
  </si>
  <si>
    <t>Натр едкий (сода каустическая) технический, марки ТД</t>
  </si>
  <si>
    <t>01.7.03.01-0005</t>
  </si>
  <si>
    <t>ФССЦ-2001, 01.7.03.01-0005, приказ Минстроя России №1039/пр от 30.12.2016г.</t>
  </si>
  <si>
    <t>Вода дистиллированная</t>
  </si>
  <si>
    <t>10.1.01.02-0011</t>
  </si>
  <si>
    <t>ФССЦ-2001, 10.1.01.02-0011, приказ Минстроя России №1039/пр от 30.12.2016г.</t>
  </si>
  <si>
    <t>Алюминиевые сплавы литейные в чушках марки АК5М2</t>
  </si>
  <si>
    <t>1-100-50</t>
  </si>
  <si>
    <t>Рабочий среднего разряда 5</t>
  </si>
  <si>
    <t>10.2.02.08-0001</t>
  </si>
  <si>
    <t>ФССЦ-2001, 10.2.02.08-0001, приказ Минстроя России №1039/пр от 30.12.2016г.</t>
  </si>
  <si>
    <t>Проволока медная круглая электротехническая ММ (мягкая) диаметром 1,0-3,0 мм и выше</t>
  </si>
  <si>
    <t>14.3.02.01-0219</t>
  </si>
  <si>
    <t>ФССЦ-2001, 14.3.02.01-0219, приказ Минстроя России №1039/пр от 30.12.2016г.</t>
  </si>
  <si>
    <t>Краска водоэмульсионная ВЭАК-1180</t>
  </si>
  <si>
    <t>14.4.03.17-0011</t>
  </si>
  <si>
    <t>ФССЦ-2001, 14.4.03.17-0011, приказ Минстроя России №1039/пр от 30.12.2016г.</t>
  </si>
  <si>
    <t>Лак электроизоляционный 318</t>
  </si>
  <si>
    <t>20.2.10.03-0020</t>
  </si>
  <si>
    <t>ФССЦ-2001, 20.2.10.03-0020, приказ Минстроя России №1039/пр от 30.12.2016г.</t>
  </si>
  <si>
    <t>Наконечники кабельные П2.5-4Д-МУ3</t>
  </si>
  <si>
    <t>22.2.02.15-0001</t>
  </si>
  <si>
    <t>ФССЦ-2001, 22.2.02.15-0001, приказ Минстроя России №1039/пр от 30.12.2016г.</t>
  </si>
  <si>
    <t>Скрепы 10х2</t>
  </si>
  <si>
    <t>24.3.01.01-0004</t>
  </si>
  <si>
    <t>ФССЦ-2001, 24.3.01.01-0004, приказ Минстроя России №1039/пр от 30.12.2016г.</t>
  </si>
  <si>
    <t>Трубка полихлорвиниловая ПХВ-305 диаметром 6-10 мм</t>
  </si>
  <si>
    <t>01.7.02.07-0011</t>
  </si>
  <si>
    <t>ФССЦ-2001, 01.7.02.07-0011, приказ Минстроя России №1039/пр от 30.12.2016г.</t>
  </si>
  <si>
    <t>Прессшпан листовой, марки А</t>
  </si>
  <si>
    <t>01.7.03.04-0001</t>
  </si>
  <si>
    <t>ФССЦ-2001, 01.7.03.04-0001, приказ Минстроя России №1039/пр от 30.12.2016г.</t>
  </si>
  <si>
    <t>Электроэнергия</t>
  </si>
  <si>
    <t>КВТ-Ч</t>
  </si>
  <si>
    <t>25.2.01.01-0017</t>
  </si>
  <si>
    <t>ФССЦ-2001, 25.2.01.01-0017, приказ Минстроя России №1039/пр от 30.12.2016г.</t>
  </si>
  <si>
    <t>Бирки маркировочные пластмассовые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</si>
  <si>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</si>
  <si>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</si>
  <si>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</si>
  <si>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01.7.20.03-0012</t>
  </si>
  <si>
    <t>ФССЦ-2001, 01.7.20.03-0012, приказ Минстроя России №1039/пр от 30.12.2016г.</t>
  </si>
  <si>
    <t>Мешковина джутовая</t>
  </si>
  <si>
    <t>м2</t>
  </si>
  <si>
    <t>11.2.11.05-0002</t>
  </si>
  <si>
    <t>ФССЦ-2001, 11.2.11.05-0002, приказ Минстроя России №1039/пр от 30.12.2016г.</t>
  </si>
  <si>
    <t>Фанера клееная марки ФК и ФБА, сорт В/ВВ толщиной 4 мм</t>
  </si>
  <si>
    <t>м3</t>
  </si>
  <si>
    <t>14.1.01.01-0003</t>
  </si>
  <si>
    <t>ФССЦ-2001, 14.1.01.01-0003, приказ Минстроя России №1039/пр от 30.12.2016г.</t>
  </si>
  <si>
    <t>Клей столярный сухой</t>
  </si>
  <si>
    <t>1-100-39</t>
  </si>
  <si>
    <t>Рабочий среднего разряда 3.9</t>
  </si>
  <si>
    <t>01.3.01.02-0002</t>
  </si>
  <si>
    <t>ФССЦ-2001, 01.3.01.02-0002, приказ Минстроя России №1039/пр от 30.12.2016г.</t>
  </si>
  <si>
    <t>Вазелин технический</t>
  </si>
  <si>
    <t>01.7.02.09-0002</t>
  </si>
  <si>
    <t>ФССЦ-2001, 01.7.02.09-0002, приказ Минстроя России №1039/пр от 30.12.2016г.</t>
  </si>
  <si>
    <t>Шпагат бумажный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</si>
  <si>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</si>
  <si>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</si>
  <si>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</si>
  <si>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</si>
  <si>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</si>
  <si>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</si>
  <si>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01.7.20.04-0005</t>
  </si>
  <si>
    <t>ФССЦ-2001, 01.7.20.04-0005, приказ Минстроя России №1039/пр от 30.12.2016г.</t>
  </si>
  <si>
    <t>Нитки швейные</t>
  </si>
  <si>
    <t>20.1.02.23-0082</t>
  </si>
  <si>
    <t>ФССЦ-2001, 20.1.02.23-0082, приказ Минстроя России №1039/пр от 30.12.2016г.</t>
  </si>
  <si>
    <t>Перемычки гибкие, тип ПГС-50</t>
  </si>
  <si>
    <t>1-100-34</t>
  </si>
  <si>
    <t>Рабочий среднего разряда 3.4</t>
  </si>
  <si>
    <t>01.7.15.03-0031</t>
  </si>
  <si>
    <t>ФССЦ-2001, 01.7.15.03-0031, приказ Минстроя России №1039/пр от 30.12.2016г.</t>
  </si>
  <si>
    <t>Болты с гайками и шайбами оцинкованные, диаметр 6 мм</t>
  </si>
  <si>
    <t>01.7.15.03-0033</t>
  </si>
  <si>
    <t>ФССЦ-2001, 01.7.15.03-0033, приказ Минстроя России №1039/пр от 30.12.2016г.</t>
  </si>
  <si>
    <t>Болты с гайками и шайбами оцинкованные, диаметр 10 мм</t>
  </si>
  <si>
    <t>01.7.19.08-0012</t>
  </si>
  <si>
    <t>ФССЦ-2001, 01.7.19.08-0012, приказ Минстроя России №1039/пр от 30.12.2016г.</t>
  </si>
  <si>
    <t>Рукав: резиновый ОПР 30/25</t>
  </si>
  <si>
    <t>10.3.02.03-0013</t>
  </si>
  <si>
    <t>ФССЦ-2001, 10.3.02.03-0013, приказ Минстроя России №1039/пр от 30.12.2016г.</t>
  </si>
  <si>
    <t>Припои оловянно-свинцовые бессурьмянистые марки ПОС61</t>
  </si>
  <si>
    <t>14.4.04.09-0017</t>
  </si>
  <si>
    <t>ФССЦ-2001, 14.4.04.09-0017, приказ Минстроя России №1039/пр от 30.12.2016г.</t>
  </si>
  <si>
    <t>Эмаль ХВ-124 защитная, зеленая</t>
  </si>
  <si>
    <t>20.2.10.03-0006</t>
  </si>
  <si>
    <t>ФССЦ-2001, 20.2.10.03-0006, приказ Минстроя России №1039/пр от 30.12.2016г.</t>
  </si>
  <si>
    <t>Наконечники кабельные медные соединительные</t>
  </si>
  <si>
    <t>1-100-38</t>
  </si>
  <si>
    <t>Рабочий среднего разряда 3.8</t>
  </si>
  <si>
    <t>01.7.07.20-0002</t>
  </si>
  <si>
    <t>ФССЦ-2001, 01.7.07.20-0002, приказ Минстроя России №1039/пр от 30.12.2016г.</t>
  </si>
  <si>
    <t>Тальк молотый, сорт I</t>
  </si>
  <si>
    <t>20.2.01.05-0001</t>
  </si>
  <si>
    <t>ФССЦ-2001, 20.2.01.05-0001, приказ Минстроя России №1039/пр от 30.12.2016г.</t>
  </si>
  <si>
    <t>Гильза кабельная медная ГМ 2,5</t>
  </si>
  <si>
    <t>20.2.02.01-0011</t>
  </si>
  <si>
    <t>ФССЦ-2001, 20.2.02.01-0011, приказ Минстроя России №1039/пр от 30.12.2016г.</t>
  </si>
  <si>
    <t>Втулки В17</t>
  </si>
  <si>
    <t>1000 шт.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</si>
  <si>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</si>
  <si>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</si>
  <si>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</si>
  <si>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</si>
  <si>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</si>
  <si>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</si>
  <si>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1-100-36</t>
  </si>
  <si>
    <t>Рабочий среднего разряда 3.6</t>
  </si>
  <si>
    <t>01.7.15.07-0152</t>
  </si>
  <si>
    <t>ФССЦ-2001, 01.7.15.07-0152, приказ Минстроя России №1039/пр от 30.12.2016г.</t>
  </si>
  <si>
    <t>Дюбель с шурупом 6/35 мм</t>
  </si>
  <si>
    <t>01.7.06.07-0001</t>
  </si>
  <si>
    <t>ФССЦ-2001, 01.7.06.07-0001, приказ Минстроя России №1039/пр от 30.12.2016г.</t>
  </si>
  <si>
    <t>Лента К226</t>
  </si>
  <si>
    <t>3-100</t>
  </si>
  <si>
    <t>Ведущий инженер</t>
  </si>
  <si>
    <t>3-100-10</t>
  </si>
  <si>
    <t>Инженер I категории</t>
  </si>
  <si>
    <t>3-100-20</t>
  </si>
  <si>
    <t>Инженер II категории</t>
  </si>
  <si>
    <t>3-100-30</t>
  </si>
  <si>
    <t>Инженер III категории</t>
  </si>
  <si>
    <t>999-0005</t>
  </si>
  <si>
    <t>Масса оборудования</t>
  </si>
  <si>
    <t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1х2х0,5</t>
  </si>
  <si>
    <t>Поправка: МДС 81-35.2004, прил.1, т.1, п.3  Наименование: Производство строительных и других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 п.) или движения транспорта по внутрицеховым путям.  Поправка: МДС 81-40.2006, п.2.7  Наименование: В случае, если монтажные и пусконаладочные работы по какому-либо оборудованию выполняются одним и тем же звеном (бригадой),  Поправка: МДС 81-40.2006, п.2.7  Наименование: В случае, если монтажные и пусконаладочные работы по какому-либо оборудованию выполняются одним и тем же звеном (бригадой),</t>
  </si>
  <si>
    <t>Поправка: МДС 81-35.2004, прил.1, т.1, п.3  Наименование: Производство строительных и других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 п.) или движения транспорта по внутрицеховым путям.  Поправка: МДС 81-35.2004, прил.1, т.1, п.3  Наименование: Производство строительных и других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 п.) или движения транспорта по внутрицеховым путям.  Поправка: МДС 81-40.2006, п.2.7  Наименование: В случае, если монтажные и пусконаладочные работы по какому-либо оборудованию выполняются одним и тем же звеном (бригадой),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</si>
  <si>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</si>
  <si>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</si>
  <si>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</si>
  <si>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</si>
  <si>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</si>
  <si>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</si>
  <si>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</si>
  <si>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</si>
  <si>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</si>
  <si>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</si>
  <si>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</si>
  <si>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</si>
  <si>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</si>
  <si>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</si>
  <si>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</si>
  <si>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</si>
  <si>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</si>
  <si>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</si>
  <si>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</si>
  <si>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</si>
  <si>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</si>
  <si>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</si>
  <si>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</si>
  <si>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Зарплата</t>
  </si>
  <si>
    <t>НР от ФОТ</t>
  </si>
  <si>
    <t>%</t>
  </si>
  <si>
    <t>СП от ФОТ</t>
  </si>
  <si>
    <t>Затраты труда</t>
  </si>
  <si>
    <t>чел-ч</t>
  </si>
  <si>
    <t>в т.ч. зарплата машинистов</t>
  </si>
  <si>
    <t>Материальные ресурсы</t>
  </si>
  <si>
    <r>
      <t>Извещатель пожарный пламени многодиапазонный ИК/УФ адресный С2000-Спектрон-607</t>
    </r>
    <r>
      <rPr>
        <i/>
        <sz val="10"/>
        <rFont val="Arial"/>
        <family val="2"/>
        <charset val="204"/>
      </rPr>
      <t xml:space="preserve">
Базисная стоимость: 4 492,92 = [18 714,8 / 1,18 /  3,53]</t>
    </r>
  </si>
  <si>
    <r>
      <t>4-х канальный усилитель мощности для системы оповещения LPA-EVA-4120</t>
    </r>
    <r>
      <rPr>
        <i/>
        <sz val="10"/>
        <rFont val="Arial"/>
        <family val="2"/>
        <charset val="204"/>
      </rPr>
      <t xml:space="preserve">
Базисная стоимость: 27 656,41 = [115 200 / 1,18 /  3,53]</t>
    </r>
  </si>
  <si>
    <r>
      <t>Контроллер системы оповещения LPA-EVA-MA</t>
    </r>
    <r>
      <rPr>
        <i/>
        <sz val="10"/>
        <rFont val="Arial"/>
        <family val="2"/>
        <charset val="204"/>
      </rPr>
      <t xml:space="preserve">
Базисная стоимость: 41 484,61 = [172 800 / 1,18 /  3,53]</t>
    </r>
  </si>
  <si>
    <r>
      <t>Коммутатор системы оповещения на 8 зон LPA-EVA-MS</t>
    </r>
    <r>
      <rPr>
        <i/>
        <sz val="10"/>
        <rFont val="Arial"/>
        <family val="2"/>
        <charset val="204"/>
      </rPr>
      <t xml:space="preserve">
Базисная стоимость: 27 656,41 = [115 200 / 1,18 /  3,53]</t>
    </r>
  </si>
  <si>
    <r>
      <t>Блок основного и резервного питания системы LPA-EVA-BC</t>
    </r>
    <r>
      <rPr>
        <i/>
        <sz val="10"/>
        <rFont val="Arial"/>
        <family val="2"/>
        <charset val="204"/>
      </rPr>
      <t xml:space="preserve">
Базисная стоимость: 15 556,73 = [64 800 / 1,18 /  3,53]</t>
    </r>
  </si>
  <si>
    <r>
      <t>Громкоговоритель настенный , белый, 80-20.000 Гц, 93 дБ, 100В, 6/3/1,5 LPA-6W</t>
    </r>
    <r>
      <rPr>
        <i/>
        <sz val="10"/>
        <rFont val="Arial"/>
        <family val="2"/>
        <charset val="204"/>
      </rPr>
      <t xml:space="preserve">
Базисная стоимость: 359,15 = [1 496 / 1,18 /  3,53]</t>
    </r>
  </si>
  <si>
    <r>
      <t>Шкаф электромонтажный "ШЭМ-004"</t>
    </r>
    <r>
      <rPr>
        <i/>
        <sz val="10"/>
        <rFont val="Arial"/>
        <family val="2"/>
        <charset val="204"/>
      </rPr>
      <t xml:space="preserve">
Базисная стоимость: 330,10 = [1 375 / 1,18 /  3,53]</t>
    </r>
  </si>
  <si>
    <r>
      <t>Сервер "Орион ПРО", модуль системы "Орион ПРО с ключом защиты</t>
    </r>
    <r>
      <rPr>
        <i/>
        <sz val="10"/>
        <rFont val="Arial"/>
        <family val="2"/>
        <charset val="204"/>
      </rPr>
      <t xml:space="preserve">
Базисная стоимость: 2 265,81 = [9 438 / 1,18 /  3,53]</t>
    </r>
  </si>
  <si>
    <r>
      <t>Администратор базы данных "Орион ПРО"</t>
    </r>
    <r>
      <rPr>
        <i/>
        <sz val="10"/>
        <rFont val="Arial"/>
        <family val="2"/>
        <charset val="204"/>
      </rPr>
      <t xml:space="preserve">
Базисная стоимость: 1 132,90 = [4 719 / 1,18 /  3,53]</t>
    </r>
  </si>
  <si>
    <r>
      <t>Оперативная задача "Орион ПРО" исп.20</t>
    </r>
    <r>
      <rPr>
        <i/>
        <sz val="10"/>
        <rFont val="Arial"/>
        <family val="2"/>
        <charset val="204"/>
      </rPr>
      <t xml:space="preserve">
Базисная стоимость: 7 210,11 = [30 033 / 1,18 /  3,53]</t>
    </r>
  </si>
  <si>
    <r>
      <t>Монитор Philips 21.5" 223V5LSB2 (10/62) xthysq TN+film LED 5ms 16:9 матовая 200cd 1920х1080</t>
    </r>
    <r>
      <rPr>
        <i/>
        <sz val="10"/>
        <rFont val="Arial"/>
        <family val="2"/>
        <charset val="204"/>
      </rPr>
      <t xml:space="preserve">
Базисная стоимость: 1 406,83 = [5 860 / 1,18 /  3,53]</t>
    </r>
  </si>
  <si>
    <r>
      <t>Комплект: Клавиатура, мышь</t>
    </r>
    <r>
      <rPr>
        <i/>
        <sz val="10"/>
        <rFont val="Arial"/>
        <family val="2"/>
        <charset val="204"/>
      </rPr>
      <t xml:space="preserve">
Базисная стоимость: 146,49 = [610,17 / 1,18 /  3,53]</t>
    </r>
  </si>
  <si>
    <r>
      <t>Рабочая станция: HP ProDesk 400 G3 Intel Core i5 6500. DDR4 4Гб, 500 Гб</t>
    </r>
    <r>
      <rPr>
        <i/>
        <sz val="10"/>
        <rFont val="Arial"/>
        <family val="2"/>
        <charset val="204"/>
      </rPr>
      <t xml:space="preserve">
Базисная стоимость: 10 437,89 = [43 478 / 1,18 /  3,53]</t>
    </r>
  </si>
  <si>
    <r>
      <t>Короб с крышкой Короб 100х80 ТА-GN</t>
    </r>
    <r>
      <rPr>
        <i/>
        <sz val="10"/>
        <rFont val="Arial"/>
        <family val="2"/>
        <charset val="204"/>
      </rPr>
      <t xml:space="preserve">
Базисная стоимость: 19,86 = [153 / 1,18 /  6,53]</t>
    </r>
  </si>
  <si>
    <t xml:space="preserve">   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</si>
  <si>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</si>
  <si>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</si>
  <si>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</si>
  <si>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</si>
  <si>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</si>
  <si>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</si>
  <si>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</si>
  <si>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</si>
  <si>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</si>
  <si>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</si>
  <si>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</si>
  <si>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</si>
  <si>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</si>
  <si>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</si>
  <si>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</si>
  <si>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</si>
  <si>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</si>
  <si>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</si>
  <si>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</si>
  <si>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</si>
  <si>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</si>
  <si>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</si>
  <si>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</si>
  <si>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</si>
  <si>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</si>
  <si>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</si>
  <si>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</si>
  <si>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</si>
  <si>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</si>
  <si>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</si>
  <si>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</si>
  <si>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</si>
  <si>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</si>
  <si>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</si>
  <si>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</si>
  <si>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</si>
  <si>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</si>
  <si>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</si>
  <si>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</si>
  <si>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</si>
  <si>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</si>
  <si>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</si>
  <si>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</si>
  <si>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 xml:space="preserve">Стоимость материалов </t>
  </si>
  <si>
    <t xml:space="preserve">Эксплуатация машин </t>
  </si>
  <si>
    <t xml:space="preserve">Оплата труда машинистов </t>
  </si>
  <si>
    <t xml:space="preserve">Оплата труда рабочих </t>
  </si>
  <si>
    <t xml:space="preserve">Затраты труда рабочих </t>
  </si>
  <si>
    <t xml:space="preserve">Затраты труда машинистов </t>
  </si>
  <si>
    <t>% НР</t>
  </si>
  <si>
    <t>% СП</t>
  </si>
  <si>
    <t xml:space="preserve">Итого с НР и СП 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</si>
  <si>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</si>
  <si>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</si>
  <si>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</si>
  <si>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</si>
  <si>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</si>
  <si>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</si>
  <si>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Составлена в ценах  1 квартал  2018 года</t>
  </si>
  <si>
    <t>Локальный сметный расчет</t>
  </si>
  <si>
    <t>Приложение 1 к Форме 7</t>
  </si>
  <si>
    <t>на монтаж комплекса систем пожарной безопасности согласно рабочей документации № 581-32/17К-ПБ.СР в здании НИЯУ МИФИ по адресу: г. Москва, Каширское шоссе д. 64, к.1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</si>
</sst>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\ #,##0.00"/>
    <numFmt numFmtId="165" formatCode="#,##0.00####;[Red]\-\ #,##0.00####"/>
  </numFmts>
  <fonts count="21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4" fillId="0" borderId="0" xfId="0" applyFont="1" applyAlignment="1"/>
    <xf numFmtId="0" fontId="13" fillId="0" borderId="0" xfId="0" applyFont="1" applyAlignment="1"/>
    <xf numFmtId="0" fontId="13" fillId="0" borderId="0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6" fillId="0" borderId="0" xfId="0" applyFont="1" applyAlignment="1">
      <alignment vertical="center" wrapText="1"/>
    </xf>
    <xf numFmtId="0" fontId="15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165" fontId="13" fillId="0" borderId="0" xfId="0" applyNumberFormat="1" applyFont="1"/>
    <xf numFmtId="164" fontId="13" fillId="0" borderId="0" xfId="0" applyNumberFormat="1" applyFont="1"/>
    <xf numFmtId="164" fontId="0" fillId="0" borderId="0" xfId="0" applyNumberFormat="1"/>
    <xf numFmtId="0" fontId="11" fillId="0" borderId="0" xfId="0" applyFont="1" applyAlignment="1">
      <alignment wrapText="1"/>
    </xf>
    <xf numFmtId="0" fontId="0" fillId="0" borderId="2" xfId="0" applyBorder="1"/>
    <xf numFmtId="0" fontId="11" fillId="0" borderId="2" xfId="0" applyFont="1" applyBorder="1" applyAlignment="1">
      <alignment wrapText="1"/>
    </xf>
    <xf numFmtId="0" fontId="13" fillId="0" borderId="0" xfId="0" applyFont="1" applyAlignment="1">
      <alignment vertical="center"/>
    </xf>
    <xf numFmtId="0" fontId="16" fillId="0" borderId="0" xfId="0" applyFont="1"/>
    <xf numFmtId="0" fontId="13" fillId="0" borderId="0" xfId="0" applyFont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18" fillId="0" borderId="0" xfId="0" applyFont="1" applyAlignment="1">
      <alignment horizontal="right" wrapText="1"/>
    </xf>
    <xf numFmtId="165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0" fontId="11" fillId="0" borderId="0" xfId="0" applyFont="1" applyAlignment="1">
      <alignment horizontal="right" wrapText="1"/>
    </xf>
    <xf numFmtId="0" fontId="18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5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164" fontId="13" fillId="0" borderId="2" xfId="0" applyNumberFormat="1" applyFont="1" applyBorder="1" applyAlignment="1">
      <alignment horizontal="right"/>
    </xf>
    <xf numFmtId="164" fontId="12" fillId="0" borderId="2" xfId="0" applyNumberFormat="1" applyFont="1" applyBorder="1" applyAlignment="1">
      <alignment horizontal="right"/>
    </xf>
    <xf numFmtId="164" fontId="20" fillId="0" borderId="0" xfId="0" applyNumberFormat="1" applyFont="1" applyAlignment="1">
      <alignment horizontal="right"/>
    </xf>
    <xf numFmtId="164" fontId="18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2" xfId="0" quotePrefix="1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5" fontId="11" fillId="0" borderId="0" xfId="0" applyNumberFormat="1" applyFont="1" applyAlignment="1">
      <alignment horizontal="left"/>
    </xf>
    <xf numFmtId="0" fontId="17" fillId="0" borderId="2" xfId="0" applyFont="1" applyBorder="1" applyAlignment="1">
      <alignment horizontal="center" wrapText="1"/>
    </xf>
    <xf numFmtId="0" fontId="16" fillId="0" borderId="0" xfId="0" applyFont="1" applyAlignment="1">
      <alignment horizontal="left" wrapText="1"/>
    </xf>
    <xf numFmtId="0" fontId="13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14" fontId="11" fillId="0" borderId="4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5" fontId="11" fillId="0" borderId="0" xfId="0" applyNumberFormat="1" applyFont="1" applyAlignment="1">
      <alignment horizontal="right" wrapText="1"/>
    </xf>
    <xf numFmtId="164" fontId="11" fillId="0" borderId="0" xfId="0" applyNumberFormat="1" applyFont="1" applyAlignment="1">
      <alignment horizontal="right" wrapText="1"/>
    </xf>
    <xf numFmtId="0" fontId="16" fillId="0" borderId="0" xfId="0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13" fillId="0" borderId="14" xfId="0" applyFont="1" applyBorder="1" applyAlignment="1">
      <alignment horizontal="left" vertical="center" shrinkToFit="1"/>
    </xf>
    <xf numFmtId="0" fontId="13" fillId="0" borderId="14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top" shrinkToFit="1"/>
    </xf>
    <xf numFmtId="0" fontId="0" fillId="0" borderId="0" xfId="0" applyBorder="1"/>
    <xf numFmtId="0" fontId="13" fillId="0" borderId="0" xfId="0" applyFont="1" applyBorder="1" applyAlignment="1">
      <alignment horizontal="right"/>
    </xf>
    <xf numFmtId="0" fontId="13" fillId="0" borderId="0" xfId="0" applyFont="1" applyBorder="1"/>
    <xf numFmtId="0" fontId="13" fillId="0" borderId="0" xfId="0" applyFont="1" applyBorder="1" applyAlignment="1">
      <alignment horizontal="left" wrapText="1"/>
    </xf>
    <xf numFmtId="0" fontId="15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6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right"/>
    </xf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13" fillId="0" borderId="2" xfId="0" applyFont="1" applyBorder="1" applyAlignment="1">
      <alignment horizontal="left"/>
    </xf>
    <xf numFmtId="0" fontId="13" fillId="0" borderId="0" xfId="0" applyFont="1" applyAlignment="1">
      <alignment horizontal="left" wrapText="1"/>
    </xf>
    <xf numFmtId="164" fontId="16" fillId="0" borderId="1" xfId="0" applyNumberFormat="1" applyFont="1" applyBorder="1" applyAlignment="1">
      <alignment horizontal="right"/>
    </xf>
    <xf numFmtId="0" fontId="16" fillId="0" borderId="0" xfId="0" applyFont="1" applyAlignment="1">
      <alignment horizontal="left" wrapText="1"/>
    </xf>
    <xf numFmtId="0" fontId="14" fillId="0" borderId="0" xfId="0" applyFont="1" applyAlignment="1">
      <alignment horizontal="center" wrapText="1"/>
    </xf>
    <xf numFmtId="164" fontId="16" fillId="0" borderId="0" xfId="0" applyNumberFormat="1" applyFont="1" applyAlignment="1">
      <alignment horizontal="right"/>
    </xf>
    <xf numFmtId="0" fontId="12" fillId="0" borderId="0" xfId="0" applyFont="1" applyBorder="1" applyAlignment="1">
      <alignment horizontal="center" vertical="top"/>
    </xf>
    <xf numFmtId="0" fontId="12" fillId="0" borderId="1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2" xfId="0" applyFont="1" applyBorder="1" applyAlignment="1">
      <alignment horizontal="left" wrapText="1"/>
    </xf>
    <xf numFmtId="0" fontId="12" fillId="0" borderId="0" xfId="0" applyFont="1" applyAlignment="1">
      <alignment horizontal="right"/>
    </xf>
    <xf numFmtId="0" fontId="13" fillId="0" borderId="5" xfId="0" quotePrefix="1" applyFont="1" applyBorder="1" applyAlignment="1">
      <alignment horizontal="center"/>
    </xf>
    <xf numFmtId="0" fontId="13" fillId="0" borderId="8" xfId="0" applyFont="1" applyBorder="1" applyAlignment="1">
      <alignment horizontal="right"/>
    </xf>
    <xf numFmtId="14" fontId="13" fillId="0" borderId="5" xfId="0" applyNumberFormat="1" applyFont="1" applyBorder="1" applyAlignment="1">
      <alignment horizontal="center"/>
    </xf>
    <xf numFmtId="14" fontId="13" fillId="0" borderId="6" xfId="0" applyNumberFormat="1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164" fontId="16" fillId="0" borderId="2" xfId="0" applyNumberFormat="1" applyFont="1" applyBorder="1" applyAlignment="1">
      <alignment horizontal="right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1" fillId="0" borderId="0" xfId="0" quotePrefix="1" applyFont="1" applyAlignment="1">
      <alignment wrapText="1"/>
    </xf>
    <xf numFmtId="0" fontId="12" fillId="0" borderId="15" xfId="0" applyFont="1" applyBorder="1" applyAlignment="1">
      <alignment horizontal="center" vertical="top" shrinkToFit="1"/>
    </xf>
    <xf numFmtId="0" fontId="13" fillId="0" borderId="0" xfId="0" applyFont="1" applyAlignment="1">
      <alignment horizontal="right" vertical="center" shrinkToFit="1"/>
    </xf>
    <xf numFmtId="0" fontId="13" fillId="0" borderId="14" xfId="0" applyFont="1" applyBorder="1" applyAlignment="1">
      <alignment horizontal="lef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56"/>
  <sheetViews>
    <sheetView tabSelected="1" zoomScaleNormal="100" workbookViewId="0">
      <selection activeCell="I18" sqref="I18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1" width="0" hidden="1" customWidth="1"/>
    <col min="32" max="32" width="91.7109375" hidden="1" customWidth="1"/>
    <col min="33" max="36" width="0" hidden="1" customWidth="1"/>
  </cols>
  <sheetData>
    <row r="1" spans="1:30" x14ac:dyDescent="0.2">
      <c r="A1" s="12" t="str">
        <f>Source!B1</f>
        <v>Smeta.RU  (495) 974-1589</v>
      </c>
    </row>
    <row r="2" spans="1:30" ht="14.25" x14ac:dyDescent="0.2">
      <c r="A2" s="13"/>
      <c r="B2" s="13"/>
      <c r="C2" s="13"/>
      <c r="D2" s="13"/>
      <c r="E2" s="13"/>
      <c r="F2" s="13"/>
      <c r="G2" s="13"/>
      <c r="H2" s="13"/>
      <c r="I2" s="13"/>
      <c r="J2" s="13"/>
      <c r="K2" s="14"/>
      <c r="L2" s="14"/>
    </row>
    <row r="3" spans="1:30" ht="16.5" x14ac:dyDescent="0.25">
      <c r="A3" s="15"/>
      <c r="B3" s="79"/>
      <c r="C3" s="79"/>
      <c r="D3" s="79"/>
      <c r="E3" s="79"/>
      <c r="F3" s="14"/>
      <c r="G3" s="14"/>
      <c r="H3" s="79"/>
      <c r="I3" s="79"/>
      <c r="J3" s="79"/>
      <c r="K3" s="79"/>
      <c r="L3" s="79"/>
    </row>
    <row r="4" spans="1:30" ht="15" x14ac:dyDescent="0.25">
      <c r="A4" s="14"/>
      <c r="B4" s="80"/>
      <c r="C4" s="80"/>
      <c r="D4" s="80"/>
      <c r="E4" s="80"/>
      <c r="F4" s="14"/>
      <c r="G4" s="14"/>
      <c r="H4" s="81" t="s">
        <v>787</v>
      </c>
      <c r="I4" s="81"/>
      <c r="J4" s="81"/>
      <c r="K4" s="81"/>
      <c r="L4" s="81"/>
    </row>
    <row r="5" spans="1:30" ht="14.25" x14ac:dyDescent="0.2">
      <c r="A5" s="16"/>
      <c r="B5" s="16"/>
      <c r="C5" s="17"/>
      <c r="D5" s="17"/>
      <c r="E5" s="17"/>
      <c r="F5" s="14"/>
      <c r="G5" s="14"/>
      <c r="H5" s="18"/>
      <c r="I5" s="17"/>
      <c r="J5" s="17"/>
      <c r="K5" s="17"/>
      <c r="L5" s="18"/>
    </row>
    <row r="6" spans="1:30" ht="14.25" x14ac:dyDescent="0.2">
      <c r="A6" s="18"/>
      <c r="B6" s="80"/>
      <c r="C6" s="80"/>
      <c r="D6" s="80"/>
      <c r="E6" s="80"/>
      <c r="F6" s="14"/>
      <c r="G6" s="14"/>
      <c r="H6" s="80"/>
      <c r="I6" s="80"/>
      <c r="J6" s="80"/>
      <c r="K6" s="80"/>
      <c r="L6" s="80"/>
    </row>
    <row r="7" spans="1:30" ht="14.25" x14ac:dyDescent="0.2">
      <c r="A7" s="19"/>
      <c r="B7" s="78"/>
      <c r="C7" s="78"/>
      <c r="D7" s="78"/>
      <c r="E7" s="78"/>
      <c r="F7" s="14"/>
      <c r="G7" s="14"/>
      <c r="H7" s="78"/>
      <c r="I7" s="78"/>
      <c r="J7" s="78"/>
      <c r="K7" s="78"/>
      <c r="L7" s="78"/>
    </row>
    <row r="10" spans="1:30" ht="14.25" x14ac:dyDescent="0.2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</row>
    <row r="11" spans="1:30" ht="15.75" x14ac:dyDescent="0.25">
      <c r="A11" s="20"/>
      <c r="B11" s="85" t="s">
        <v>786</v>
      </c>
      <c r="C11" s="85"/>
      <c r="D11" s="85"/>
      <c r="E11" s="85"/>
      <c r="F11" s="85"/>
      <c r="G11" s="85"/>
      <c r="H11" s="85"/>
      <c r="I11" s="85"/>
      <c r="J11" s="85"/>
      <c r="K11" s="85"/>
      <c r="L11" s="20"/>
    </row>
    <row r="12" spans="1:30" ht="15.75" x14ac:dyDescent="0.25">
      <c r="A12" s="20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0"/>
    </row>
    <row r="13" spans="1:30" ht="18" hidden="1" x14ac:dyDescent="0.25">
      <c r="A13" s="20"/>
      <c r="B13" s="86"/>
      <c r="C13" s="86"/>
      <c r="D13" s="86"/>
      <c r="E13" s="86"/>
      <c r="F13" s="86"/>
      <c r="G13" s="86"/>
      <c r="H13" s="86"/>
      <c r="I13" s="86"/>
      <c r="J13" s="86"/>
      <c r="K13" s="86"/>
      <c r="L13" s="20"/>
    </row>
    <row r="14" spans="1:30" ht="14.25" hidden="1" x14ac:dyDescent="0.2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5" spans="1:30" ht="43.5" customHeight="1" x14ac:dyDescent="0.25">
      <c r="A15" s="14"/>
      <c r="B15" s="86" t="s">
        <v>788</v>
      </c>
      <c r="C15" s="86"/>
      <c r="D15" s="86"/>
      <c r="E15" s="86"/>
      <c r="F15" s="86"/>
      <c r="G15" s="86"/>
      <c r="H15" s="86"/>
      <c r="I15" s="86"/>
      <c r="J15" s="86"/>
      <c r="K15" s="86"/>
      <c r="L15" s="22"/>
      <c r="AD15" s="60" t="str">
        <f>IF(Source!G12&lt;&gt;"Новый объект", Source!G12, "")</f>
        <v>Капитальный ремонт системы пожарки учебного корпуса НИЯУ МИФИ , Каширка, 64_РОСАТОМ</v>
      </c>
    </row>
    <row r="16" spans="1:30" ht="14.25" x14ac:dyDescent="0.2">
      <c r="A16" s="14"/>
      <c r="B16" s="87"/>
      <c r="C16" s="87"/>
      <c r="D16" s="87"/>
      <c r="E16" s="87"/>
      <c r="F16" s="87"/>
      <c r="G16" s="87"/>
      <c r="H16" s="87"/>
      <c r="I16" s="87"/>
      <c r="J16" s="87"/>
      <c r="K16" s="87"/>
      <c r="L16" s="19"/>
    </row>
    <row r="17" spans="1:12" ht="14.25" x14ac:dyDescent="0.2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</row>
    <row r="18" spans="1:12" ht="14.25" x14ac:dyDescent="0.2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</row>
    <row r="19" spans="1:12" ht="14.25" x14ac:dyDescent="0.2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</row>
    <row r="20" spans="1:12" ht="14.25" x14ac:dyDescent="0.2">
      <c r="A20" s="14"/>
      <c r="B20" s="14"/>
      <c r="C20" s="14"/>
      <c r="D20" s="14"/>
      <c r="E20" s="23"/>
      <c r="F20" s="23"/>
      <c r="G20" s="88" t="s">
        <v>681</v>
      </c>
      <c r="H20" s="88"/>
      <c r="I20" s="88" t="s">
        <v>682</v>
      </c>
      <c r="J20" s="88"/>
      <c r="K20" s="14"/>
      <c r="L20" s="14"/>
    </row>
    <row r="21" spans="1:12" ht="15" x14ac:dyDescent="0.25">
      <c r="A21" s="14"/>
      <c r="B21" s="14"/>
      <c r="C21" s="81" t="s">
        <v>683</v>
      </c>
      <c r="D21" s="81"/>
      <c r="E21" s="81"/>
      <c r="F21" s="81"/>
      <c r="G21" s="82">
        <f>SUM(O1:O346)/1000</f>
        <v>505.2917599999999</v>
      </c>
      <c r="H21" s="82"/>
      <c r="I21" s="82">
        <f>(Source!P424/1000)</f>
        <v>3024.3579599999998</v>
      </c>
      <c r="J21" s="82"/>
      <c r="K21" s="83" t="s">
        <v>684</v>
      </c>
      <c r="L21" s="83"/>
    </row>
    <row r="22" spans="1:12" ht="14.25" x14ac:dyDescent="0.2">
      <c r="A22" s="14"/>
      <c r="B22" s="14"/>
      <c r="C22" s="84" t="s">
        <v>685</v>
      </c>
      <c r="D22" s="84"/>
      <c r="E22" s="84"/>
      <c r="F22" s="84"/>
      <c r="G22" s="82">
        <f>SUM(W1:W346)/1000</f>
        <v>22.006790000000002</v>
      </c>
      <c r="H22" s="82"/>
      <c r="I22" s="82">
        <f>(Source!P411)/1000</f>
        <v>143.70434</v>
      </c>
      <c r="J22" s="82"/>
      <c r="K22" s="83" t="s">
        <v>684</v>
      </c>
      <c r="L22" s="83"/>
    </row>
    <row r="23" spans="1:12" ht="14.25" x14ac:dyDescent="0.2">
      <c r="A23" s="14"/>
      <c r="B23" s="14"/>
      <c r="C23" s="84" t="s">
        <v>686</v>
      </c>
      <c r="D23" s="84"/>
      <c r="E23" s="84"/>
      <c r="F23" s="84"/>
      <c r="G23" s="82">
        <f>SUM(X1:X346)/1000</f>
        <v>480.77291000000019</v>
      </c>
      <c r="H23" s="82"/>
      <c r="I23" s="82">
        <f>(Source!P412)/1000</f>
        <v>2371.9586800000002</v>
      </c>
      <c r="J23" s="82"/>
      <c r="K23" s="83" t="s">
        <v>684</v>
      </c>
      <c r="L23" s="83"/>
    </row>
    <row r="24" spans="1:12" ht="14.25" x14ac:dyDescent="0.2">
      <c r="A24" s="14"/>
      <c r="B24" s="14"/>
      <c r="C24" s="84" t="s">
        <v>687</v>
      </c>
      <c r="D24" s="84"/>
      <c r="E24" s="84"/>
      <c r="F24" s="84"/>
      <c r="G24" s="82">
        <f>SUM(Y1:Y346)/1000</f>
        <v>0</v>
      </c>
      <c r="H24" s="82"/>
      <c r="I24" s="82">
        <f>(Source!P403)/1000</f>
        <v>0</v>
      </c>
      <c r="J24" s="82"/>
      <c r="K24" s="83" t="s">
        <v>684</v>
      </c>
      <c r="L24" s="83"/>
    </row>
    <row r="25" spans="1:12" ht="14.25" x14ac:dyDescent="0.2">
      <c r="A25" s="14"/>
      <c r="B25" s="14"/>
      <c r="C25" s="84" t="s">
        <v>688</v>
      </c>
      <c r="D25" s="84"/>
      <c r="E25" s="84"/>
      <c r="F25" s="84"/>
      <c r="G25" s="82">
        <f>SUM(Z1:Z346)/1000</f>
        <v>2.5120599999999995</v>
      </c>
      <c r="H25" s="82"/>
      <c r="I25" s="82">
        <f>(Source!P413+Source!P414)/1000</f>
        <v>47.352199999999996</v>
      </c>
      <c r="J25" s="82"/>
      <c r="K25" s="83" t="s">
        <v>684</v>
      </c>
      <c r="L25" s="83"/>
    </row>
    <row r="26" spans="1:12" ht="15" x14ac:dyDescent="0.25">
      <c r="A26" s="14"/>
      <c r="B26" s="14"/>
      <c r="C26" s="81" t="s">
        <v>689</v>
      </c>
      <c r="D26" s="81"/>
      <c r="E26" s="81"/>
      <c r="F26" s="81"/>
      <c r="G26" s="82">
        <f>I26</f>
        <v>4794.4605000000001</v>
      </c>
      <c r="H26" s="82"/>
      <c r="I26" s="82">
        <f>(Source!P416+Source!P417)</f>
        <v>4794.4605000000001</v>
      </c>
      <c r="J26" s="82"/>
      <c r="K26" s="83" t="s">
        <v>690</v>
      </c>
      <c r="L26" s="83"/>
    </row>
    <row r="27" spans="1:12" ht="15" x14ac:dyDescent="0.25">
      <c r="A27" s="14"/>
      <c r="B27" s="14"/>
      <c r="C27" s="81" t="s">
        <v>691</v>
      </c>
      <c r="D27" s="81"/>
      <c r="E27" s="81"/>
      <c r="F27" s="81"/>
      <c r="G27" s="82">
        <f>SUM(R1:R346)/1000</f>
        <v>43.105039999999995</v>
      </c>
      <c r="H27" s="82"/>
      <c r="I27" s="82">
        <f>((Source!P409 + Source!P408)/1000)</f>
        <v>296.57274000000007</v>
      </c>
      <c r="J27" s="82"/>
      <c r="K27" s="83" t="s">
        <v>684</v>
      </c>
      <c r="L27" s="83"/>
    </row>
    <row r="28" spans="1:12" ht="14.25" x14ac:dyDescent="0.2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</row>
    <row r="29" spans="1:12" ht="14.25" x14ac:dyDescent="0.2">
      <c r="A29" s="89" t="s">
        <v>785</v>
      </c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</row>
    <row r="30" spans="1:12" ht="57" x14ac:dyDescent="0.2">
      <c r="A30" s="24" t="s">
        <v>692</v>
      </c>
      <c r="B30" s="24" t="s">
        <v>693</v>
      </c>
      <c r="C30" s="24" t="s">
        <v>694</v>
      </c>
      <c r="D30" s="24" t="s">
        <v>695</v>
      </c>
      <c r="E30" s="24" t="s">
        <v>696</v>
      </c>
      <c r="F30" s="24" t="s">
        <v>697</v>
      </c>
      <c r="G30" s="24" t="s">
        <v>698</v>
      </c>
      <c r="H30" s="24" t="s">
        <v>699</v>
      </c>
      <c r="I30" s="24" t="s">
        <v>700</v>
      </c>
      <c r="J30" s="24" t="s">
        <v>701</v>
      </c>
      <c r="K30" s="24" t="s">
        <v>702</v>
      </c>
      <c r="L30" s="24" t="s">
        <v>703</v>
      </c>
    </row>
    <row r="31" spans="1:12" ht="14.25" x14ac:dyDescent="0.2">
      <c r="A31" s="25">
        <v>1</v>
      </c>
      <c r="B31" s="25">
        <v>2</v>
      </c>
      <c r="C31" s="25">
        <v>3</v>
      </c>
      <c r="D31" s="25">
        <v>4</v>
      </c>
      <c r="E31" s="25">
        <v>5</v>
      </c>
      <c r="F31" s="25">
        <v>6</v>
      </c>
      <c r="G31" s="25">
        <v>7</v>
      </c>
      <c r="H31" s="25">
        <v>8</v>
      </c>
      <c r="I31" s="25">
        <v>9</v>
      </c>
      <c r="J31" s="25">
        <v>10</v>
      </c>
      <c r="K31" s="25">
        <v>11</v>
      </c>
      <c r="L31" s="26">
        <v>12</v>
      </c>
    </row>
    <row r="33" spans="1:26" ht="16.5" x14ac:dyDescent="0.25">
      <c r="A33" s="93" t="str">
        <f>CONCATENATE("Локальная смета: ",IF(Source!G20&lt;&gt;"Новая локальная смета", Source!G20, ""))</f>
        <v xml:space="preserve">Локальная смета: 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</row>
    <row r="35" spans="1:26" ht="16.5" x14ac:dyDescent="0.25">
      <c r="A35" s="93" t="str">
        <f>CONCATENATE("Раздел: ",IF(Source!G24&lt;&gt;"Новый раздел", Source!G24, ""))</f>
        <v>Раздел: Раздел 1 Демонтажные работы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</row>
    <row r="36" spans="1:26" ht="57" x14ac:dyDescent="0.2">
      <c r="A36" s="55" t="str">
        <f>Source!E29</f>
        <v>1</v>
      </c>
      <c r="B36" s="56" t="str">
        <f>Source!F29</f>
        <v>м10-08-002-02</v>
      </c>
      <c r="C36" s="56" t="str">
        <f>Source!G29</f>
        <v>Демонтаж:ПС автоматический дымовой, фотоэлектрический, радиоизотопный, световой в нормальном исполнении</v>
      </c>
      <c r="D36" s="37" t="str">
        <f>Source!H29</f>
        <v>ШТ</v>
      </c>
      <c r="E36" s="13">
        <f>Source!I29</f>
        <v>394</v>
      </c>
      <c r="F36" s="38">
        <f>Source!AL29+Source!AM29+Source!AO29</f>
        <v>18.91</v>
      </c>
      <c r="G36" s="39"/>
      <c r="H36" s="40"/>
      <c r="I36" s="39" t="str">
        <f>Source!BO29</f>
        <v/>
      </c>
      <c r="J36" s="39"/>
      <c r="K36" s="40"/>
      <c r="L36" s="41"/>
      <c r="S36">
        <f>ROUND((Source!FX29/100)*((ROUND(Source!AF29*Source!I29, 2)+ROUND(Source!AE29*Source!I29, 2))), 2)</f>
        <v>1528.09</v>
      </c>
      <c r="T36">
        <f>Source!X29</f>
        <v>9978.42</v>
      </c>
      <c r="U36">
        <f>ROUND((Source!FY29/100)*((ROUND(Source!AF29*Source!I29, 2)+ROUND(Source!AE29*Source!I29, 2))), 2)</f>
        <v>1146.07</v>
      </c>
      <c r="V36">
        <f>Source!Y29</f>
        <v>7483.82</v>
      </c>
    </row>
    <row r="37" spans="1:26" ht="14.25" x14ac:dyDescent="0.2">
      <c r="A37" s="55"/>
      <c r="B37" s="56"/>
      <c r="C37" s="56" t="s">
        <v>704</v>
      </c>
      <c r="D37" s="37"/>
      <c r="E37" s="13"/>
      <c r="F37" s="38">
        <f>Source!AO29</f>
        <v>16.16</v>
      </c>
      <c r="G37" s="39" t="str">
        <f>Source!DG29</f>
        <v>)*0,3</v>
      </c>
      <c r="H37" s="40">
        <f>ROUND(Source!AF29*Source!I29, 2)</f>
        <v>1910.11</v>
      </c>
      <c r="I37" s="39"/>
      <c r="J37" s="39">
        <f>IF(Source!BA29&lt;&gt; 0, Source!BA29, 1)</f>
        <v>6.53</v>
      </c>
      <c r="K37" s="40">
        <f>Source!S29</f>
        <v>12473.03</v>
      </c>
      <c r="L37" s="41"/>
      <c r="R37">
        <f>H37</f>
        <v>1910.11</v>
      </c>
    </row>
    <row r="38" spans="1:26" ht="14.25" x14ac:dyDescent="0.2">
      <c r="A38" s="55"/>
      <c r="B38" s="56"/>
      <c r="C38" s="56" t="s">
        <v>705</v>
      </c>
      <c r="D38" s="37" t="s">
        <v>706</v>
      </c>
      <c r="E38" s="13">
        <f>Source!BZ29</f>
        <v>80</v>
      </c>
      <c r="F38" s="59"/>
      <c r="G38" s="39"/>
      <c r="H38" s="40">
        <f>SUM(S36:S40)</f>
        <v>1528.09</v>
      </c>
      <c r="I38" s="42"/>
      <c r="J38" s="35">
        <f>Source!AT29</f>
        <v>80</v>
      </c>
      <c r="K38" s="40">
        <f>SUM(T36:T40)</f>
        <v>9978.42</v>
      </c>
      <c r="L38" s="41"/>
    </row>
    <row r="39" spans="1:26" ht="14.25" x14ac:dyDescent="0.2">
      <c r="A39" s="55"/>
      <c r="B39" s="56"/>
      <c r="C39" s="56" t="s">
        <v>707</v>
      </c>
      <c r="D39" s="37" t="s">
        <v>706</v>
      </c>
      <c r="E39" s="13">
        <f>Source!CA29</f>
        <v>60</v>
      </c>
      <c r="F39" s="59"/>
      <c r="G39" s="39"/>
      <c r="H39" s="40">
        <f>SUM(U36:U40)</f>
        <v>1146.07</v>
      </c>
      <c r="I39" s="42"/>
      <c r="J39" s="35">
        <f>Source!AU29</f>
        <v>60</v>
      </c>
      <c r="K39" s="40">
        <f>SUM(V36:V40)</f>
        <v>7483.82</v>
      </c>
      <c r="L39" s="41"/>
    </row>
    <row r="40" spans="1:26" ht="14.25" x14ac:dyDescent="0.2">
      <c r="A40" s="57"/>
      <c r="B40" s="58"/>
      <c r="C40" s="58" t="s">
        <v>708</v>
      </c>
      <c r="D40" s="43" t="s">
        <v>709</v>
      </c>
      <c r="E40" s="44">
        <f>Source!AQ29</f>
        <v>1.68</v>
      </c>
      <c r="F40" s="45"/>
      <c r="G40" s="46" t="str">
        <f>Source!DI29</f>
        <v>)*0,3</v>
      </c>
      <c r="H40" s="47"/>
      <c r="I40" s="46"/>
      <c r="J40" s="46"/>
      <c r="K40" s="47"/>
      <c r="L40" s="48">
        <f>Source!U29</f>
        <v>198.57599999999999</v>
      </c>
    </row>
    <row r="41" spans="1:26" ht="15" x14ac:dyDescent="0.25">
      <c r="G41" s="91">
        <f>H37+H38+H39</f>
        <v>4584.2699999999995</v>
      </c>
      <c r="H41" s="91"/>
      <c r="J41" s="91">
        <f>K37+K38+K39</f>
        <v>29935.27</v>
      </c>
      <c r="K41" s="91"/>
      <c r="L41" s="49">
        <f>Source!U29</f>
        <v>198.57599999999999</v>
      </c>
      <c r="O41" s="29">
        <f>G41</f>
        <v>4584.2699999999995</v>
      </c>
      <c r="P41" s="29">
        <f>J41</f>
        <v>29935.27</v>
      </c>
      <c r="Q41" s="29">
        <f>L41</f>
        <v>198.57599999999999</v>
      </c>
      <c r="W41">
        <f>IF(Source!BI29&lt;=1,H37+H38+H39, 0)</f>
        <v>0</v>
      </c>
      <c r="X41">
        <f>IF(Source!BI29=2,H37+H38+H39, 0)</f>
        <v>4584.2699999999995</v>
      </c>
      <c r="Y41">
        <f>IF(Source!BI29=3,H37+H38+H39, 0)</f>
        <v>0</v>
      </c>
      <c r="Z41">
        <f>IF(Source!BI29=4,H37+H38+H39, 0)</f>
        <v>0</v>
      </c>
    </row>
    <row r="42" spans="1:26" ht="42.75" x14ac:dyDescent="0.2">
      <c r="A42" s="55" t="str">
        <f>Source!E31</f>
        <v>2</v>
      </c>
      <c r="B42" s="56" t="str">
        <f>Source!F31</f>
        <v>м10-08-001-02</v>
      </c>
      <c r="C42" s="56" t="str">
        <f>Source!G31</f>
        <v>Демонтаж:Приборы ПС приемно-контрольные, пусковые, концентратор блок базовый на 20 лучей</v>
      </c>
      <c r="D42" s="37" t="str">
        <f>Source!H31</f>
        <v>ШТ</v>
      </c>
      <c r="E42" s="13">
        <f>Source!I31</f>
        <v>1</v>
      </c>
      <c r="F42" s="38">
        <f>Source!AL31+Source!AM31+Source!AO31</f>
        <v>130.22999999999999</v>
      </c>
      <c r="G42" s="39"/>
      <c r="H42" s="40"/>
      <c r="I42" s="39" t="str">
        <f>Source!BO31</f>
        <v/>
      </c>
      <c r="J42" s="39"/>
      <c r="K42" s="40"/>
      <c r="L42" s="41"/>
      <c r="S42">
        <f>ROUND((Source!FX31/100)*((ROUND(Source!AF31*Source!I31, 2)+ROUND(Source!AE31*Source!I31, 2))), 2)</f>
        <v>28.25</v>
      </c>
      <c r="T42">
        <f>Source!X31</f>
        <v>184.46</v>
      </c>
      <c r="U42">
        <f>ROUND((Source!FY31/100)*((ROUND(Source!AF31*Source!I31, 2)+ROUND(Source!AE31*Source!I31, 2))), 2)</f>
        <v>21.19</v>
      </c>
      <c r="V42">
        <f>Source!Y31</f>
        <v>138.34</v>
      </c>
    </row>
    <row r="43" spans="1:26" ht="14.25" x14ac:dyDescent="0.2">
      <c r="A43" s="55"/>
      <c r="B43" s="56"/>
      <c r="C43" s="56" t="s">
        <v>704</v>
      </c>
      <c r="D43" s="37"/>
      <c r="E43" s="13"/>
      <c r="F43" s="38">
        <f>Source!AO31</f>
        <v>117.7</v>
      </c>
      <c r="G43" s="39" t="str">
        <f>Source!DG31</f>
        <v>)*0,3</v>
      </c>
      <c r="H43" s="40">
        <f>ROUND(Source!AF31*Source!I31, 2)</f>
        <v>35.31</v>
      </c>
      <c r="I43" s="39"/>
      <c r="J43" s="39">
        <f>IF(Source!BA31&lt;&gt; 0, Source!BA31, 1)</f>
        <v>6.53</v>
      </c>
      <c r="K43" s="40">
        <f>Source!S31</f>
        <v>230.57</v>
      </c>
      <c r="L43" s="41"/>
      <c r="R43">
        <f>H43</f>
        <v>35.31</v>
      </c>
    </row>
    <row r="44" spans="1:26" ht="14.25" x14ac:dyDescent="0.2">
      <c r="A44" s="55"/>
      <c r="B44" s="56"/>
      <c r="C44" s="56" t="s">
        <v>705</v>
      </c>
      <c r="D44" s="37" t="s">
        <v>706</v>
      </c>
      <c r="E44" s="13">
        <f>Source!BZ31</f>
        <v>80</v>
      </c>
      <c r="F44" s="59"/>
      <c r="G44" s="39"/>
      <c r="H44" s="40">
        <f>SUM(S42:S46)</f>
        <v>28.25</v>
      </c>
      <c r="I44" s="42"/>
      <c r="J44" s="35">
        <f>Source!AT31</f>
        <v>80</v>
      </c>
      <c r="K44" s="40">
        <f>SUM(T42:T46)</f>
        <v>184.46</v>
      </c>
      <c r="L44" s="41"/>
    </row>
    <row r="45" spans="1:26" ht="14.25" x14ac:dyDescent="0.2">
      <c r="A45" s="55"/>
      <c r="B45" s="56"/>
      <c r="C45" s="56" t="s">
        <v>707</v>
      </c>
      <c r="D45" s="37" t="s">
        <v>706</v>
      </c>
      <c r="E45" s="13">
        <f>Source!CA31</f>
        <v>60</v>
      </c>
      <c r="F45" s="59"/>
      <c r="G45" s="39"/>
      <c r="H45" s="40">
        <f>SUM(U42:U46)</f>
        <v>21.19</v>
      </c>
      <c r="I45" s="42"/>
      <c r="J45" s="35">
        <f>Source!AU31</f>
        <v>60</v>
      </c>
      <c r="K45" s="40">
        <f>SUM(V42:V46)</f>
        <v>138.34</v>
      </c>
      <c r="L45" s="41"/>
    </row>
    <row r="46" spans="1:26" ht="14.25" x14ac:dyDescent="0.2">
      <c r="A46" s="57"/>
      <c r="B46" s="58"/>
      <c r="C46" s="58" t="s">
        <v>708</v>
      </c>
      <c r="D46" s="43" t="s">
        <v>709</v>
      </c>
      <c r="E46" s="44">
        <f>Source!AQ31</f>
        <v>11.7</v>
      </c>
      <c r="F46" s="45"/>
      <c r="G46" s="46" t="str">
        <f>Source!DI31</f>
        <v>)*0,3</v>
      </c>
      <c r="H46" s="47"/>
      <c r="I46" s="46"/>
      <c r="J46" s="46"/>
      <c r="K46" s="47"/>
      <c r="L46" s="48">
        <f>Source!U31</f>
        <v>3.51</v>
      </c>
    </row>
    <row r="47" spans="1:26" ht="15" x14ac:dyDescent="0.25">
      <c r="G47" s="91">
        <f>H43+H44+H45</f>
        <v>84.75</v>
      </c>
      <c r="H47" s="91"/>
      <c r="J47" s="91">
        <f>K43+K44+K45</f>
        <v>553.37</v>
      </c>
      <c r="K47" s="91"/>
      <c r="L47" s="49">
        <f>Source!U31</f>
        <v>3.51</v>
      </c>
      <c r="O47" s="29">
        <f>G47</f>
        <v>84.75</v>
      </c>
      <c r="P47" s="29">
        <f>J47</f>
        <v>553.37</v>
      </c>
      <c r="Q47" s="29">
        <f>L47</f>
        <v>3.51</v>
      </c>
      <c r="W47">
        <f>IF(Source!BI31&lt;=1,H43+H44+H45, 0)</f>
        <v>0</v>
      </c>
      <c r="X47">
        <f>IF(Source!BI31=2,H43+H44+H45, 0)</f>
        <v>84.75</v>
      </c>
      <c r="Y47">
        <f>IF(Source!BI31=3,H43+H44+H45, 0)</f>
        <v>0</v>
      </c>
      <c r="Z47">
        <f>IF(Source!BI31=4,H43+H44+H45, 0)</f>
        <v>0</v>
      </c>
    </row>
    <row r="48" spans="1:26" ht="28.5" x14ac:dyDescent="0.2">
      <c r="A48" s="55" t="str">
        <f>Source!E33</f>
        <v>3</v>
      </c>
      <c r="B48" s="56" t="str">
        <f>Source!F33</f>
        <v>м10-08-003-03</v>
      </c>
      <c r="C48" s="56" t="str">
        <f>Source!G33</f>
        <v>Демонтаж:Устройство ультразвуковое, блок питания и контроля</v>
      </c>
      <c r="D48" s="37" t="str">
        <f>Source!H33</f>
        <v>ШТ</v>
      </c>
      <c r="E48" s="13">
        <f>Source!I33</f>
        <v>7</v>
      </c>
      <c r="F48" s="38">
        <f>Source!AL33+Source!AM33+Source!AO33</f>
        <v>41.089999999999996</v>
      </c>
      <c r="G48" s="39"/>
      <c r="H48" s="40"/>
      <c r="I48" s="39" t="str">
        <f>Source!BO33</f>
        <v/>
      </c>
      <c r="J48" s="39"/>
      <c r="K48" s="40"/>
      <c r="L48" s="41"/>
      <c r="S48">
        <f>ROUND((Source!FX33/100)*((ROUND(Source!AF33*Source!I33, 2)+ROUND(Source!AE33*Source!I33, 2))), 2)</f>
        <v>61.76</v>
      </c>
      <c r="T48">
        <f>Source!X33</f>
        <v>403.27</v>
      </c>
      <c r="U48">
        <f>ROUND((Source!FY33/100)*((ROUND(Source!AF33*Source!I33, 2)+ROUND(Source!AE33*Source!I33, 2))), 2)</f>
        <v>46.32</v>
      </c>
      <c r="V48">
        <f>Source!Y33</f>
        <v>302.45</v>
      </c>
    </row>
    <row r="49" spans="1:26" ht="14.25" x14ac:dyDescent="0.2">
      <c r="A49" s="55"/>
      <c r="B49" s="56"/>
      <c r="C49" s="56" t="s">
        <v>704</v>
      </c>
      <c r="D49" s="37"/>
      <c r="E49" s="13"/>
      <c r="F49" s="38">
        <f>Source!AO33</f>
        <v>36.76</v>
      </c>
      <c r="G49" s="39" t="str">
        <f>Source!DG33</f>
        <v>)*0,3</v>
      </c>
      <c r="H49" s="40">
        <f>ROUND(Source!AF33*Source!I33, 2)</f>
        <v>77.2</v>
      </c>
      <c r="I49" s="39"/>
      <c r="J49" s="39">
        <f>IF(Source!BA33&lt;&gt; 0, Source!BA33, 1)</f>
        <v>6.53</v>
      </c>
      <c r="K49" s="40">
        <f>Source!S33</f>
        <v>504.09</v>
      </c>
      <c r="L49" s="41"/>
      <c r="R49">
        <f>H49</f>
        <v>77.2</v>
      </c>
    </row>
    <row r="50" spans="1:26" ht="14.25" x14ac:dyDescent="0.2">
      <c r="A50" s="55"/>
      <c r="B50" s="56"/>
      <c r="C50" s="56" t="s">
        <v>705</v>
      </c>
      <c r="D50" s="37" t="s">
        <v>706</v>
      </c>
      <c r="E50" s="13">
        <f>Source!BZ33</f>
        <v>80</v>
      </c>
      <c r="F50" s="59"/>
      <c r="G50" s="39"/>
      <c r="H50" s="40">
        <f>SUM(S48:S52)</f>
        <v>61.76</v>
      </c>
      <c r="I50" s="42"/>
      <c r="J50" s="35">
        <f>Source!AT33</f>
        <v>80</v>
      </c>
      <c r="K50" s="40">
        <f>SUM(T48:T52)</f>
        <v>403.27</v>
      </c>
      <c r="L50" s="41"/>
    </row>
    <row r="51" spans="1:26" ht="14.25" x14ac:dyDescent="0.2">
      <c r="A51" s="55"/>
      <c r="B51" s="56"/>
      <c r="C51" s="56" t="s">
        <v>707</v>
      </c>
      <c r="D51" s="37" t="s">
        <v>706</v>
      </c>
      <c r="E51" s="13">
        <f>Source!CA33</f>
        <v>60</v>
      </c>
      <c r="F51" s="59"/>
      <c r="G51" s="39"/>
      <c r="H51" s="40">
        <f>SUM(U48:U52)</f>
        <v>46.32</v>
      </c>
      <c r="I51" s="42"/>
      <c r="J51" s="35">
        <f>Source!AU33</f>
        <v>60</v>
      </c>
      <c r="K51" s="40">
        <f>SUM(V48:V52)</f>
        <v>302.45</v>
      </c>
      <c r="L51" s="41"/>
    </row>
    <row r="52" spans="1:26" ht="14.25" x14ac:dyDescent="0.2">
      <c r="A52" s="57"/>
      <c r="B52" s="58"/>
      <c r="C52" s="58" t="s">
        <v>708</v>
      </c>
      <c r="D52" s="43" t="s">
        <v>709</v>
      </c>
      <c r="E52" s="44">
        <f>Source!AQ33</f>
        <v>3.6</v>
      </c>
      <c r="F52" s="45"/>
      <c r="G52" s="46" t="str">
        <f>Source!DI33</f>
        <v>)*0,3</v>
      </c>
      <c r="H52" s="47"/>
      <c r="I52" s="46"/>
      <c r="J52" s="46"/>
      <c r="K52" s="47"/>
      <c r="L52" s="48">
        <f>Source!U33</f>
        <v>7.5600000000000005</v>
      </c>
    </row>
    <row r="53" spans="1:26" ht="15" x14ac:dyDescent="0.25">
      <c r="G53" s="91">
        <f>H49+H50+H51</f>
        <v>185.28</v>
      </c>
      <c r="H53" s="91"/>
      <c r="J53" s="91">
        <f>K49+K50+K51</f>
        <v>1209.81</v>
      </c>
      <c r="K53" s="91"/>
      <c r="L53" s="49">
        <f>Source!U33</f>
        <v>7.5600000000000005</v>
      </c>
      <c r="O53" s="29">
        <f>G53</f>
        <v>185.28</v>
      </c>
      <c r="P53" s="29">
        <f>J53</f>
        <v>1209.81</v>
      </c>
      <c r="Q53" s="29">
        <f>L53</f>
        <v>7.5600000000000005</v>
      </c>
      <c r="W53">
        <f>IF(Source!BI33&lt;=1,H49+H50+H51, 0)</f>
        <v>0</v>
      </c>
      <c r="X53">
        <f>IF(Source!BI33=2,H49+H50+H51, 0)</f>
        <v>185.28</v>
      </c>
      <c r="Y53">
        <f>IF(Source!BI33=3,H49+H50+H51, 0)</f>
        <v>0</v>
      </c>
      <c r="Z53">
        <f>IF(Source!BI33=4,H49+H50+H51, 0)</f>
        <v>0</v>
      </c>
    </row>
    <row r="54" spans="1:26" ht="28.5" x14ac:dyDescent="0.2">
      <c r="A54" s="55" t="str">
        <f>Source!E35</f>
        <v>4</v>
      </c>
      <c r="B54" s="56" t="str">
        <f>Source!F35</f>
        <v>м10-04-101-07</v>
      </c>
      <c r="C54" s="56" t="str">
        <f>Source!G35</f>
        <v>Демонтаж:Громкоговоритель или звуковая колонка в помещении</v>
      </c>
      <c r="D54" s="37" t="str">
        <f>Source!H35</f>
        <v>ШТ</v>
      </c>
      <c r="E54" s="13">
        <f>Source!I35</f>
        <v>204</v>
      </c>
      <c r="F54" s="38">
        <f>Source!AL35+Source!AM35+Source!AO35</f>
        <v>30.770000000000003</v>
      </c>
      <c r="G54" s="39"/>
      <c r="H54" s="40"/>
      <c r="I54" s="39" t="str">
        <f>Source!BO35</f>
        <v/>
      </c>
      <c r="J54" s="39"/>
      <c r="K54" s="40"/>
      <c r="L54" s="41"/>
      <c r="S54">
        <f>ROUND((Source!FX35/100)*((ROUND(Source!AF35*Source!I35, 2)+ROUND(Source!AE35*Source!I35, 2))), 2)</f>
        <v>1021.36</v>
      </c>
      <c r="T54">
        <f>Source!X35</f>
        <v>6669.45</v>
      </c>
      <c r="U54">
        <f>ROUND((Source!FY35/100)*((ROUND(Source!AF35*Source!I35, 2)+ROUND(Source!AE35*Source!I35, 2))), 2)</f>
        <v>721.61</v>
      </c>
      <c r="V54">
        <f>Source!Y35</f>
        <v>4712.1099999999997</v>
      </c>
    </row>
    <row r="55" spans="1:26" ht="14.25" x14ac:dyDescent="0.2">
      <c r="A55" s="55"/>
      <c r="B55" s="56"/>
      <c r="C55" s="56" t="s">
        <v>704</v>
      </c>
      <c r="D55" s="37"/>
      <c r="E55" s="13"/>
      <c r="F55" s="38">
        <f>Source!AO35</f>
        <v>18.14</v>
      </c>
      <c r="G55" s="39" t="str">
        <f>Source!DG35</f>
        <v>)*0,3</v>
      </c>
      <c r="H55" s="40">
        <f>ROUND(Source!AF35*Source!I35, 2)</f>
        <v>1110.17</v>
      </c>
      <c r="I55" s="39"/>
      <c r="J55" s="39">
        <f>IF(Source!BA35&lt;&gt; 0, Source!BA35, 1)</f>
        <v>6.53</v>
      </c>
      <c r="K55" s="40">
        <f>Source!S35</f>
        <v>7249.4</v>
      </c>
      <c r="L55" s="41"/>
      <c r="R55">
        <f>H55</f>
        <v>1110.17</v>
      </c>
    </row>
    <row r="56" spans="1:26" ht="14.25" x14ac:dyDescent="0.2">
      <c r="A56" s="55"/>
      <c r="B56" s="56"/>
      <c r="C56" s="56" t="s">
        <v>705</v>
      </c>
      <c r="D56" s="37" t="s">
        <v>706</v>
      </c>
      <c r="E56" s="13">
        <f>Source!BZ35</f>
        <v>92</v>
      </c>
      <c r="F56" s="59"/>
      <c r="G56" s="39"/>
      <c r="H56" s="40">
        <f>SUM(S54:S58)</f>
        <v>1021.36</v>
      </c>
      <c r="I56" s="42"/>
      <c r="J56" s="35">
        <f>Source!AT35</f>
        <v>92</v>
      </c>
      <c r="K56" s="40">
        <f>SUM(T54:T58)</f>
        <v>6669.45</v>
      </c>
      <c r="L56" s="41"/>
    </row>
    <row r="57" spans="1:26" ht="14.25" x14ac:dyDescent="0.2">
      <c r="A57" s="55"/>
      <c r="B57" s="56"/>
      <c r="C57" s="56" t="s">
        <v>707</v>
      </c>
      <c r="D57" s="37" t="s">
        <v>706</v>
      </c>
      <c r="E57" s="13">
        <f>Source!CA35</f>
        <v>65</v>
      </c>
      <c r="F57" s="59"/>
      <c r="G57" s="39"/>
      <c r="H57" s="40">
        <f>SUM(U54:U58)</f>
        <v>721.61</v>
      </c>
      <c r="I57" s="42"/>
      <c r="J57" s="35">
        <f>Source!AU35</f>
        <v>65</v>
      </c>
      <c r="K57" s="40">
        <f>SUM(V54:V58)</f>
        <v>4712.1099999999997</v>
      </c>
      <c r="L57" s="41"/>
    </row>
    <row r="58" spans="1:26" ht="14.25" x14ac:dyDescent="0.2">
      <c r="A58" s="57"/>
      <c r="B58" s="58"/>
      <c r="C58" s="58" t="s">
        <v>708</v>
      </c>
      <c r="D58" s="43" t="s">
        <v>709</v>
      </c>
      <c r="E58" s="44">
        <f>Source!AQ35</f>
        <v>2</v>
      </c>
      <c r="F58" s="45"/>
      <c r="G58" s="46" t="str">
        <f>Source!DI35</f>
        <v>)*0,3</v>
      </c>
      <c r="H58" s="47"/>
      <c r="I58" s="46"/>
      <c r="J58" s="46"/>
      <c r="K58" s="47"/>
      <c r="L58" s="48">
        <f>Source!U35</f>
        <v>122.39999999999999</v>
      </c>
    </row>
    <row r="59" spans="1:26" ht="15" x14ac:dyDescent="0.25">
      <c r="G59" s="91">
        <f>H55+H56+H57</f>
        <v>2853.1400000000003</v>
      </c>
      <c r="H59" s="91"/>
      <c r="J59" s="91">
        <f>K55+K56+K57</f>
        <v>18630.96</v>
      </c>
      <c r="K59" s="91"/>
      <c r="L59" s="49">
        <f>Source!U35</f>
        <v>122.39999999999999</v>
      </c>
      <c r="O59" s="29">
        <f>G59</f>
        <v>2853.1400000000003</v>
      </c>
      <c r="P59" s="29">
        <f>J59</f>
        <v>18630.96</v>
      </c>
      <c r="Q59" s="29">
        <f>L59</f>
        <v>122.39999999999999</v>
      </c>
      <c r="W59">
        <f>IF(Source!BI35&lt;=1,H55+H56+H57, 0)</f>
        <v>0</v>
      </c>
      <c r="X59">
        <f>IF(Source!BI35=2,H55+H56+H57, 0)</f>
        <v>2853.1400000000003</v>
      </c>
      <c r="Y59">
        <f>IF(Source!BI35=3,H55+H56+H57, 0)</f>
        <v>0</v>
      </c>
      <c r="Z59">
        <f>IF(Source!BI35=4,H55+H56+H57, 0)</f>
        <v>0</v>
      </c>
    </row>
    <row r="60" spans="1:26" ht="14.25" x14ac:dyDescent="0.2">
      <c r="A60" s="55" t="str">
        <f>Source!E37</f>
        <v>5</v>
      </c>
      <c r="B60" s="56" t="str">
        <f>Source!F37</f>
        <v>67-3-1</v>
      </c>
      <c r="C60" s="56" t="str">
        <f>Source!G37</f>
        <v>Демонтаж кабеля</v>
      </c>
      <c r="D60" s="37" t="str">
        <f>Source!H37</f>
        <v>100 м</v>
      </c>
      <c r="E60" s="13">
        <f>Source!I37</f>
        <v>116.75</v>
      </c>
      <c r="F60" s="38">
        <f>Source!AL37+Source!AM37+Source!AO37</f>
        <v>75.5</v>
      </c>
      <c r="G60" s="39"/>
      <c r="H60" s="40"/>
      <c r="I60" s="39" t="str">
        <f>Source!BO37</f>
        <v/>
      </c>
      <c r="J60" s="39"/>
      <c r="K60" s="40"/>
      <c r="L60" s="41"/>
      <c r="S60">
        <f>ROUND((Source!FX37/100)*((ROUND(Source!AF37*Source!I37, 2)+ROUND(Source!AE37*Source!I37, 2))), 2)</f>
        <v>7475.56</v>
      </c>
      <c r="T60">
        <f>Source!X37</f>
        <v>48815.41</v>
      </c>
      <c r="U60">
        <f>ROUND((Source!FY37/100)*((ROUND(Source!AF37*Source!I37, 2)+ROUND(Source!AE37*Source!I37, 2))), 2)</f>
        <v>5716.61</v>
      </c>
      <c r="V60">
        <f>Source!Y37</f>
        <v>37329.43</v>
      </c>
    </row>
    <row r="61" spans="1:26" x14ac:dyDescent="0.2">
      <c r="C61" s="30" t="str">
        <f>"Объем: "&amp;Source!I37&amp;"=11675/"&amp;"100"</f>
        <v>Объем: 116,75=11675/100</v>
      </c>
    </row>
    <row r="62" spans="1:26" ht="14.25" x14ac:dyDescent="0.2">
      <c r="A62" s="55"/>
      <c r="B62" s="56"/>
      <c r="C62" s="56" t="s">
        <v>704</v>
      </c>
      <c r="D62" s="37"/>
      <c r="E62" s="13"/>
      <c r="F62" s="38">
        <f>Source!AO37</f>
        <v>75.19</v>
      </c>
      <c r="G62" s="39" t="str">
        <f>Source!DG37</f>
        <v/>
      </c>
      <c r="H62" s="40">
        <f>ROUND(Source!AF37*Source!I37, 2)</f>
        <v>8778.43</v>
      </c>
      <c r="I62" s="39"/>
      <c r="J62" s="39">
        <f>IF(Source!BA37&lt;&gt; 0, Source!BA37, 1)</f>
        <v>6.53</v>
      </c>
      <c r="K62" s="40">
        <f>Source!S37</f>
        <v>57323.16</v>
      </c>
      <c r="L62" s="41"/>
      <c r="R62">
        <f>H62</f>
        <v>8778.43</v>
      </c>
    </row>
    <row r="63" spans="1:26" ht="14.25" x14ac:dyDescent="0.2">
      <c r="A63" s="55"/>
      <c r="B63" s="56"/>
      <c r="C63" s="56" t="s">
        <v>69</v>
      </c>
      <c r="D63" s="37"/>
      <c r="E63" s="13"/>
      <c r="F63" s="38">
        <f>Source!AM37</f>
        <v>0.31</v>
      </c>
      <c r="G63" s="39" t="str">
        <f>Source!DE37</f>
        <v/>
      </c>
      <c r="H63" s="40">
        <f>ROUND(Source!AD37*Source!I37, 2)</f>
        <v>36.19</v>
      </c>
      <c r="I63" s="39"/>
      <c r="J63" s="39">
        <f>IF(Source!BB37&lt;&gt; 0, Source!BB37, 1)</f>
        <v>6.53</v>
      </c>
      <c r="K63" s="40">
        <f>Source!Q37</f>
        <v>236.34</v>
      </c>
      <c r="L63" s="41"/>
    </row>
    <row r="64" spans="1:26" ht="14.25" x14ac:dyDescent="0.2">
      <c r="A64" s="55"/>
      <c r="B64" s="56"/>
      <c r="C64" s="56" t="s">
        <v>710</v>
      </c>
      <c r="D64" s="37"/>
      <c r="E64" s="13"/>
      <c r="F64" s="38">
        <f>Source!AN37</f>
        <v>0.14000000000000001</v>
      </c>
      <c r="G64" s="39" t="str">
        <f>Source!DF37</f>
        <v/>
      </c>
      <c r="H64" s="50">
        <f>ROUND(Source!AE37*Source!I37, 2)</f>
        <v>16.350000000000001</v>
      </c>
      <c r="I64" s="39"/>
      <c r="J64" s="39">
        <f>IF(Source!BS37&lt;&gt; 0, Source!BS37, 1)</f>
        <v>6.53</v>
      </c>
      <c r="K64" s="50">
        <f>Source!R37</f>
        <v>106.73</v>
      </c>
      <c r="L64" s="41"/>
      <c r="R64">
        <f>H64</f>
        <v>16.350000000000001</v>
      </c>
    </row>
    <row r="65" spans="1:26" ht="14.25" x14ac:dyDescent="0.2">
      <c r="A65" s="55"/>
      <c r="B65" s="56"/>
      <c r="C65" s="56" t="s">
        <v>705</v>
      </c>
      <c r="D65" s="37" t="s">
        <v>706</v>
      </c>
      <c r="E65" s="13">
        <f>Source!BZ37</f>
        <v>85</v>
      </c>
      <c r="F65" s="59"/>
      <c r="G65" s="39"/>
      <c r="H65" s="40">
        <f>SUM(S60:S67)</f>
        <v>7475.56</v>
      </c>
      <c r="I65" s="42"/>
      <c r="J65" s="35">
        <f>Source!AT37</f>
        <v>85</v>
      </c>
      <c r="K65" s="40">
        <f>SUM(T60:T67)</f>
        <v>48815.41</v>
      </c>
      <c r="L65" s="41"/>
    </row>
    <row r="66" spans="1:26" ht="14.25" x14ac:dyDescent="0.2">
      <c r="A66" s="55"/>
      <c r="B66" s="56"/>
      <c r="C66" s="56" t="s">
        <v>707</v>
      </c>
      <c r="D66" s="37" t="s">
        <v>706</v>
      </c>
      <c r="E66" s="13">
        <f>Source!CA37</f>
        <v>65</v>
      </c>
      <c r="F66" s="59"/>
      <c r="G66" s="39"/>
      <c r="H66" s="40">
        <f>SUM(U60:U67)</f>
        <v>5716.61</v>
      </c>
      <c r="I66" s="42"/>
      <c r="J66" s="35">
        <f>Source!AU37</f>
        <v>65</v>
      </c>
      <c r="K66" s="40">
        <f>SUM(V60:V67)</f>
        <v>37329.43</v>
      </c>
      <c r="L66" s="41"/>
    </row>
    <row r="67" spans="1:26" ht="14.25" x14ac:dyDescent="0.2">
      <c r="A67" s="57"/>
      <c r="B67" s="58"/>
      <c r="C67" s="58" t="s">
        <v>708</v>
      </c>
      <c r="D67" s="43" t="s">
        <v>709</v>
      </c>
      <c r="E67" s="44">
        <f>Source!AQ37</f>
        <v>9.64</v>
      </c>
      <c r="F67" s="45"/>
      <c r="G67" s="46" t="str">
        <f>Source!DI37</f>
        <v/>
      </c>
      <c r="H67" s="47"/>
      <c r="I67" s="46"/>
      <c r="J67" s="46"/>
      <c r="K67" s="47"/>
      <c r="L67" s="48">
        <f>Source!U37</f>
        <v>1125.47</v>
      </c>
    </row>
    <row r="68" spans="1:26" ht="15" x14ac:dyDescent="0.25">
      <c r="G68" s="91">
        <f>H62+H63+H65+H66</f>
        <v>22006.79</v>
      </c>
      <c r="H68" s="91"/>
      <c r="J68" s="91">
        <f>K62+K63+K65+K66</f>
        <v>143704.34</v>
      </c>
      <c r="K68" s="91"/>
      <c r="L68" s="49">
        <f>Source!U37</f>
        <v>1125.47</v>
      </c>
      <c r="O68" s="29">
        <f>G68</f>
        <v>22006.79</v>
      </c>
      <c r="P68" s="29">
        <f>J68</f>
        <v>143704.34</v>
      </c>
      <c r="Q68" s="29">
        <f>L68</f>
        <v>1125.47</v>
      </c>
      <c r="W68">
        <f>IF(Source!BI37&lt;=1,H62+H63+H65+H66, 0)</f>
        <v>22006.79</v>
      </c>
      <c r="X68">
        <f>IF(Source!BI37=2,H62+H63+H65+H66, 0)</f>
        <v>0</v>
      </c>
      <c r="Y68">
        <f>IF(Source!BI37=3,H62+H63+H65+H66, 0)</f>
        <v>0</v>
      </c>
      <c r="Z68">
        <f>IF(Source!BI37=4,H62+H63+H65+H66, 0)</f>
        <v>0</v>
      </c>
    </row>
    <row r="70" spans="1:26" ht="15" x14ac:dyDescent="0.25">
      <c r="A70" s="92" t="str">
        <f>CONCATENATE("Итого по разделу: ",IF(Source!G39&lt;&gt;"Новый раздел", Source!G39, ""))</f>
        <v>Итого по разделу: Раздел 1 Демонтажные работы</v>
      </c>
      <c r="B70" s="92"/>
      <c r="C70" s="92"/>
      <c r="D70" s="92"/>
      <c r="E70" s="92"/>
      <c r="F70" s="92"/>
      <c r="G70" s="94">
        <f>SUM(O35:O69)</f>
        <v>29714.23</v>
      </c>
      <c r="H70" s="94"/>
      <c r="I70" s="34"/>
      <c r="J70" s="94">
        <f>SUM(P35:P69)</f>
        <v>194033.75</v>
      </c>
      <c r="K70" s="94"/>
      <c r="L70" s="49">
        <f>SUM(Q35:Q69)</f>
        <v>1457.5160000000001</v>
      </c>
    </row>
    <row r="73" spans="1:26" ht="14.25" x14ac:dyDescent="0.2">
      <c r="C73" s="90" t="str">
        <f>Source!H67</f>
        <v>Всего</v>
      </c>
      <c r="D73" s="90"/>
      <c r="E73" s="90"/>
      <c r="F73" s="90"/>
      <c r="G73" s="90"/>
      <c r="H73" s="90"/>
      <c r="I73" s="90"/>
      <c r="J73" s="82">
        <f>IF(Source!P67=0, "", Source!P67)</f>
        <v>194033.75</v>
      </c>
      <c r="K73" s="82"/>
    </row>
    <row r="74" spans="1:26" ht="14.25" x14ac:dyDescent="0.2">
      <c r="C74" s="90" t="str">
        <f>Source!H68</f>
        <v>Итого НДС 18%</v>
      </c>
      <c r="D74" s="90"/>
      <c r="E74" s="90"/>
      <c r="F74" s="90"/>
      <c r="G74" s="90"/>
      <c r="H74" s="90"/>
      <c r="I74" s="90"/>
      <c r="J74" s="82">
        <f>IF(Source!P68=0, "", Source!P68)</f>
        <v>34926.080000000002</v>
      </c>
      <c r="K74" s="82"/>
    </row>
    <row r="75" spans="1:26" ht="14.25" x14ac:dyDescent="0.2">
      <c r="C75" s="90" t="str">
        <f>Source!H69</f>
        <v>Всего по смете</v>
      </c>
      <c r="D75" s="90"/>
      <c r="E75" s="90"/>
      <c r="F75" s="90"/>
      <c r="G75" s="90"/>
      <c r="H75" s="90"/>
      <c r="I75" s="90"/>
      <c r="J75" s="82">
        <f>IF(Source!P69=0, "", Source!P69)</f>
        <v>228959.83</v>
      </c>
      <c r="K75" s="82"/>
    </row>
    <row r="77" spans="1:26" ht="16.5" x14ac:dyDescent="0.25">
      <c r="A77" s="93" t="str">
        <f>CONCATENATE("Раздел: ",IF(Source!G71&lt;&gt;"Новый раздел", Source!G71, ""))</f>
        <v>Раздел: Раздел 2 Основное оборудование</v>
      </c>
      <c r="B77" s="93"/>
      <c r="C77" s="93"/>
      <c r="D77" s="93"/>
      <c r="E77" s="93"/>
      <c r="F77" s="93"/>
      <c r="G77" s="93"/>
      <c r="H77" s="93"/>
      <c r="I77" s="93"/>
      <c r="J77" s="93"/>
      <c r="K77" s="93"/>
      <c r="L77" s="93"/>
    </row>
    <row r="78" spans="1:26" ht="28.5" x14ac:dyDescent="0.2">
      <c r="A78" s="55" t="str">
        <f>Source!E76</f>
        <v>6</v>
      </c>
      <c r="B78" s="56" t="str">
        <f>Source!F76</f>
        <v>м10-08-001-10</v>
      </c>
      <c r="C78" s="56" t="str">
        <f>Source!G76</f>
        <v>Приборы приемно-контрольные объектовые на 1 луч</v>
      </c>
      <c r="D78" s="37" t="str">
        <f>Source!H76</f>
        <v>ШТ</v>
      </c>
      <c r="E78" s="13">
        <f>Source!I76</f>
        <v>9</v>
      </c>
      <c r="F78" s="38">
        <f>Source!AL76+Source!AM76+Source!AO76</f>
        <v>36.71</v>
      </c>
      <c r="G78" s="39"/>
      <c r="H78" s="40"/>
      <c r="I78" s="39" t="str">
        <f>Source!BO76</f>
        <v/>
      </c>
      <c r="J78" s="39"/>
      <c r="K78" s="40"/>
      <c r="L78" s="41"/>
      <c r="S78">
        <f>ROUND((Source!FX76/100)*((ROUND(Source!AF76*Source!I76, 2)+ROUND(Source!AE76*Source!I76, 2))), 2)</f>
        <v>235.73</v>
      </c>
      <c r="T78">
        <f>Source!X76</f>
        <v>1539.3</v>
      </c>
      <c r="U78">
        <f>ROUND((Source!FY76/100)*((ROUND(Source!AF76*Source!I76, 2)+ROUND(Source!AE76*Source!I76, 2))), 2)</f>
        <v>176.8</v>
      </c>
      <c r="V78">
        <f>Source!Y76</f>
        <v>1154.48</v>
      </c>
    </row>
    <row r="79" spans="1:26" ht="14.25" x14ac:dyDescent="0.2">
      <c r="A79" s="55"/>
      <c r="B79" s="56"/>
      <c r="C79" s="56" t="s">
        <v>704</v>
      </c>
      <c r="D79" s="37"/>
      <c r="E79" s="13"/>
      <c r="F79" s="38">
        <f>Source!AO76</f>
        <v>32.74</v>
      </c>
      <c r="G79" s="39" t="str">
        <f>Source!DG76</f>
        <v/>
      </c>
      <c r="H79" s="40">
        <f>ROUND(Source!AF76*Source!I76, 2)</f>
        <v>294.66000000000003</v>
      </c>
      <c r="I79" s="39"/>
      <c r="J79" s="39">
        <f>IF(Source!BA76&lt;&gt; 0, Source!BA76, 1)</f>
        <v>6.53</v>
      </c>
      <c r="K79" s="40">
        <f>Source!S76</f>
        <v>1924.13</v>
      </c>
      <c r="L79" s="41"/>
      <c r="R79">
        <f>H79</f>
        <v>294.66000000000003</v>
      </c>
    </row>
    <row r="80" spans="1:26" ht="14.25" x14ac:dyDescent="0.2">
      <c r="A80" s="55"/>
      <c r="B80" s="56"/>
      <c r="C80" s="56" t="s">
        <v>711</v>
      </c>
      <c r="D80" s="37"/>
      <c r="E80" s="13"/>
      <c r="F80" s="38">
        <f>Source!AL76</f>
        <v>3.97</v>
      </c>
      <c r="G80" s="39" t="str">
        <f>Source!DD76</f>
        <v/>
      </c>
      <c r="H80" s="40">
        <f>ROUND(Source!AC76*Source!I76, 2)</f>
        <v>35.729999999999997</v>
      </c>
      <c r="I80" s="39"/>
      <c r="J80" s="39">
        <f>IF(Source!BC76&lt;&gt; 0, Source!BC76, 1)</f>
        <v>6.53</v>
      </c>
      <c r="K80" s="40">
        <f>Source!P76</f>
        <v>233.32</v>
      </c>
      <c r="L80" s="41"/>
    </row>
    <row r="81" spans="1:26" ht="14.25" x14ac:dyDescent="0.2">
      <c r="A81" s="55"/>
      <c r="B81" s="56"/>
      <c r="C81" s="56" t="s">
        <v>705</v>
      </c>
      <c r="D81" s="37" t="s">
        <v>706</v>
      </c>
      <c r="E81" s="13">
        <f>Source!BZ76</f>
        <v>80</v>
      </c>
      <c r="F81" s="59"/>
      <c r="G81" s="39"/>
      <c r="H81" s="40">
        <f>SUM(S78:S85)</f>
        <v>235.73</v>
      </c>
      <c r="I81" s="42"/>
      <c r="J81" s="35">
        <f>Source!AT76</f>
        <v>80</v>
      </c>
      <c r="K81" s="40">
        <f>SUM(T78:T85)</f>
        <v>1539.3</v>
      </c>
      <c r="L81" s="41"/>
    </row>
    <row r="82" spans="1:26" ht="14.25" x14ac:dyDescent="0.2">
      <c r="A82" s="55"/>
      <c r="B82" s="56"/>
      <c r="C82" s="56" t="s">
        <v>707</v>
      </c>
      <c r="D82" s="37" t="s">
        <v>706</v>
      </c>
      <c r="E82" s="13">
        <f>Source!CA76</f>
        <v>60</v>
      </c>
      <c r="F82" s="59"/>
      <c r="G82" s="39"/>
      <c r="H82" s="40">
        <f>SUM(U78:U85)</f>
        <v>176.8</v>
      </c>
      <c r="I82" s="42"/>
      <c r="J82" s="35">
        <f>Source!AU76</f>
        <v>60</v>
      </c>
      <c r="K82" s="40">
        <f>SUM(V78:V85)</f>
        <v>1154.48</v>
      </c>
      <c r="L82" s="41"/>
    </row>
    <row r="83" spans="1:26" ht="14.25" x14ac:dyDescent="0.2">
      <c r="A83" s="55"/>
      <c r="B83" s="56"/>
      <c r="C83" s="56" t="s">
        <v>708</v>
      </c>
      <c r="D83" s="37" t="s">
        <v>709</v>
      </c>
      <c r="E83" s="13">
        <f>Source!AQ76</f>
        <v>3.3</v>
      </c>
      <c r="F83" s="38"/>
      <c r="G83" s="39" t="str">
        <f>Source!DI76</f>
        <v/>
      </c>
      <c r="H83" s="40"/>
      <c r="I83" s="39"/>
      <c r="J83" s="39"/>
      <c r="K83" s="40"/>
      <c r="L83" s="51">
        <f>Source!U76</f>
        <v>29.7</v>
      </c>
    </row>
    <row r="84" spans="1:26" ht="28.5" x14ac:dyDescent="0.2">
      <c r="A84" s="55" t="str">
        <f>Source!E78</f>
        <v>6,1</v>
      </c>
      <c r="B84" s="56" t="str">
        <f>Source!F78</f>
        <v>61.2.07.04-0002</v>
      </c>
      <c r="C84" s="56" t="str">
        <f>Source!G78</f>
        <v>Контроллер двухпроводной линии связи, марка "С2000-КДЛ"</v>
      </c>
      <c r="D84" s="37" t="str">
        <f>Source!H78</f>
        <v>шт.</v>
      </c>
      <c r="E84" s="13">
        <f>Source!I78</f>
        <v>8</v>
      </c>
      <c r="F84" s="38">
        <f>Source!AL78+Source!AM78+Source!AO78</f>
        <v>175.63</v>
      </c>
      <c r="G84" s="52" t="s">
        <v>6</v>
      </c>
      <c r="H84" s="40">
        <f>ROUND(Source!AC78*Source!I78, 2)+ROUND(Source!AD78*Source!I78, 2)+ROUND(Source!AF78*Source!I78, 2)</f>
        <v>1405.04</v>
      </c>
      <c r="I84" s="39"/>
      <c r="J84" s="39">
        <f>IF(Source!BC78&lt;&gt; 0, Source!BC78, 1)</f>
        <v>6.53</v>
      </c>
      <c r="K84" s="40">
        <f>Source!O78</f>
        <v>9174.91</v>
      </c>
      <c r="L84" s="41"/>
      <c r="S84">
        <f>ROUND((Source!FX78/100)*((ROUND(Source!AF78*Source!I78, 2)+ROUND(Source!AE78*Source!I78, 2))), 2)</f>
        <v>0</v>
      </c>
      <c r="T84">
        <f>Source!X78</f>
        <v>0</v>
      </c>
      <c r="U84">
        <f>ROUND((Source!FY78/100)*((ROUND(Source!AF78*Source!I78, 2)+ROUND(Source!AE78*Source!I78, 2))), 2)</f>
        <v>0</v>
      </c>
      <c r="V84">
        <f>Source!Y78</f>
        <v>0</v>
      </c>
      <c r="W84">
        <f>IF(Source!BI78&lt;=1,H84, 0)</f>
        <v>0</v>
      </c>
      <c r="X84">
        <f>IF(Source!BI78=2,H84, 0)</f>
        <v>1405.04</v>
      </c>
      <c r="Y84">
        <f>IF(Source!BI78=3,H84, 0)</f>
        <v>0</v>
      </c>
      <c r="Z84">
        <f>IF(Source!BI78=4,H84, 0)</f>
        <v>0</v>
      </c>
    </row>
    <row r="85" spans="1:26" ht="28.5" x14ac:dyDescent="0.2">
      <c r="A85" s="57" t="str">
        <f>Source!E80</f>
        <v>6,2</v>
      </c>
      <c r="B85" s="58" t="str">
        <f>Source!F80</f>
        <v>61.2.04.10-0004</v>
      </c>
      <c r="C85" s="58" t="str">
        <f>Source!G80</f>
        <v>Пульт контроля и управления охранно-пожарный, марка "С2000- М"</v>
      </c>
      <c r="D85" s="43" t="str">
        <f>Source!H80</f>
        <v>шт.</v>
      </c>
      <c r="E85" s="44">
        <f>Source!I80</f>
        <v>1</v>
      </c>
      <c r="F85" s="45">
        <f>Source!AL80+Source!AM80+Source!AO80</f>
        <v>627.51</v>
      </c>
      <c r="G85" s="53" t="s">
        <v>6</v>
      </c>
      <c r="H85" s="47">
        <f>ROUND(Source!AC80*Source!I80, 2)+ROUND(Source!AD80*Source!I80, 2)+ROUND(Source!AF80*Source!I80, 2)</f>
        <v>627.51</v>
      </c>
      <c r="I85" s="46"/>
      <c r="J85" s="46">
        <f>IF(Source!BC80&lt;&gt; 0, Source!BC80, 1)</f>
        <v>6.53</v>
      </c>
      <c r="K85" s="47">
        <f>Source!O80</f>
        <v>4097.6400000000003</v>
      </c>
      <c r="L85" s="54"/>
      <c r="S85">
        <f>ROUND((Source!FX80/100)*((ROUND(Source!AF80*Source!I80, 2)+ROUND(Source!AE80*Source!I80, 2))), 2)</f>
        <v>0</v>
      </c>
      <c r="T85">
        <f>Source!X80</f>
        <v>0</v>
      </c>
      <c r="U85">
        <f>ROUND((Source!FY80/100)*((ROUND(Source!AF80*Source!I80, 2)+ROUND(Source!AE80*Source!I80, 2))), 2)</f>
        <v>0</v>
      </c>
      <c r="V85">
        <f>Source!Y80</f>
        <v>0</v>
      </c>
      <c r="W85">
        <f>IF(Source!BI80&lt;=1,H85, 0)</f>
        <v>0</v>
      </c>
      <c r="X85">
        <f>IF(Source!BI80=2,H85, 0)</f>
        <v>627.51</v>
      </c>
      <c r="Y85">
        <f>IF(Source!BI80=3,H85, 0)</f>
        <v>0</v>
      </c>
      <c r="Z85">
        <f>IF(Source!BI80=4,H85, 0)</f>
        <v>0</v>
      </c>
    </row>
    <row r="86" spans="1:26" ht="15" x14ac:dyDescent="0.25">
      <c r="G86" s="91">
        <f>H79+H80+H81+H82+SUM(H84:H85)</f>
        <v>2775.4700000000003</v>
      </c>
      <c r="H86" s="91"/>
      <c r="J86" s="91">
        <f>K79+K80+K81+K82+SUM(K84:K85)</f>
        <v>18123.78</v>
      </c>
      <c r="K86" s="91"/>
      <c r="L86" s="49">
        <f>Source!U76</f>
        <v>29.7</v>
      </c>
      <c r="O86" s="29">
        <f>G86</f>
        <v>2775.4700000000003</v>
      </c>
      <c r="P86" s="29">
        <f>J86</f>
        <v>18123.78</v>
      </c>
      <c r="Q86" s="29">
        <f>L86</f>
        <v>29.7</v>
      </c>
      <c r="W86">
        <f>IF(Source!BI76&lt;=1,H79+H80+H81+H82, 0)</f>
        <v>0</v>
      </c>
      <c r="X86">
        <f>IF(Source!BI76=2,H79+H80+H81+H82, 0)</f>
        <v>742.92000000000007</v>
      </c>
      <c r="Y86">
        <f>IF(Source!BI76=3,H79+H80+H81+H82, 0)</f>
        <v>0</v>
      </c>
      <c r="Z86">
        <f>IF(Source!BI76=4,H79+H80+H81+H82, 0)</f>
        <v>0</v>
      </c>
    </row>
    <row r="87" spans="1:26" ht="28.5" x14ac:dyDescent="0.2">
      <c r="A87" s="55" t="str">
        <f>Source!E82</f>
        <v>7</v>
      </c>
      <c r="B87" s="56" t="str">
        <f>Source!F82</f>
        <v>м10-08-001-12</v>
      </c>
      <c r="C87" s="56" t="str">
        <f>Source!G82</f>
        <v>Устройства промежуточные на количество лучей 5</v>
      </c>
      <c r="D87" s="37" t="str">
        <f>Source!H82</f>
        <v>ШТ</v>
      </c>
      <c r="E87" s="13">
        <f>Source!I82</f>
        <v>8</v>
      </c>
      <c r="F87" s="38">
        <f>Source!AL82+Source!AM82+Source!AO82</f>
        <v>28.93</v>
      </c>
      <c r="G87" s="39"/>
      <c r="H87" s="40"/>
      <c r="I87" s="39" t="str">
        <f>Source!BO82</f>
        <v/>
      </c>
      <c r="J87" s="39"/>
      <c r="K87" s="40"/>
      <c r="L87" s="41"/>
      <c r="S87">
        <f>ROUND((Source!FX82/100)*((ROUND(Source!AF82*Source!I82, 2)+ROUND(Source!AE82*Source!I82, 2))), 2)</f>
        <v>158.97999999999999</v>
      </c>
      <c r="T87">
        <f>Source!X82</f>
        <v>1038.1099999999999</v>
      </c>
      <c r="U87">
        <f>ROUND((Source!FY82/100)*((ROUND(Source!AF82*Source!I82, 2)+ROUND(Source!AE82*Source!I82, 2))), 2)</f>
        <v>119.23</v>
      </c>
      <c r="V87">
        <f>Source!Y82</f>
        <v>778.58</v>
      </c>
    </row>
    <row r="88" spans="1:26" ht="14.25" x14ac:dyDescent="0.2">
      <c r="A88" s="55"/>
      <c r="B88" s="56"/>
      <c r="C88" s="56" t="s">
        <v>704</v>
      </c>
      <c r="D88" s="37"/>
      <c r="E88" s="13"/>
      <c r="F88" s="38">
        <f>Source!AO82</f>
        <v>24.84</v>
      </c>
      <c r="G88" s="39" t="str">
        <f>Source!DG82</f>
        <v/>
      </c>
      <c r="H88" s="40">
        <f>ROUND(Source!AF82*Source!I82, 2)</f>
        <v>198.72</v>
      </c>
      <c r="I88" s="39"/>
      <c r="J88" s="39">
        <f>IF(Source!BA82&lt;&gt; 0, Source!BA82, 1)</f>
        <v>6.53</v>
      </c>
      <c r="K88" s="40">
        <f>Source!S82</f>
        <v>1297.6400000000001</v>
      </c>
      <c r="L88" s="41"/>
      <c r="R88">
        <f>H88</f>
        <v>198.72</v>
      </c>
    </row>
    <row r="89" spans="1:26" ht="14.25" x14ac:dyDescent="0.2">
      <c r="A89" s="55"/>
      <c r="B89" s="56"/>
      <c r="C89" s="56" t="s">
        <v>711</v>
      </c>
      <c r="D89" s="37"/>
      <c r="E89" s="13"/>
      <c r="F89" s="38">
        <f>Source!AL82</f>
        <v>4.09</v>
      </c>
      <c r="G89" s="39" t="str">
        <f>Source!DD82</f>
        <v/>
      </c>
      <c r="H89" s="40">
        <f>ROUND(Source!AC82*Source!I82, 2)</f>
        <v>32.72</v>
      </c>
      <c r="I89" s="39"/>
      <c r="J89" s="39">
        <f>IF(Source!BC82&lt;&gt; 0, Source!BC82, 1)</f>
        <v>6.53</v>
      </c>
      <c r="K89" s="40">
        <f>Source!P82</f>
        <v>213.66</v>
      </c>
      <c r="L89" s="41"/>
    </row>
    <row r="90" spans="1:26" ht="14.25" x14ac:dyDescent="0.2">
      <c r="A90" s="55"/>
      <c r="B90" s="56"/>
      <c r="C90" s="56" t="s">
        <v>705</v>
      </c>
      <c r="D90" s="37" t="s">
        <v>706</v>
      </c>
      <c r="E90" s="13">
        <f>Source!BZ82</f>
        <v>80</v>
      </c>
      <c r="F90" s="59"/>
      <c r="G90" s="39"/>
      <c r="H90" s="40">
        <f>SUM(S87:S94)</f>
        <v>158.97999999999999</v>
      </c>
      <c r="I90" s="42"/>
      <c r="J90" s="35">
        <f>Source!AT82</f>
        <v>80</v>
      </c>
      <c r="K90" s="40">
        <f>SUM(T87:T94)</f>
        <v>1038.1099999999999</v>
      </c>
      <c r="L90" s="41"/>
    </row>
    <row r="91" spans="1:26" ht="14.25" x14ac:dyDescent="0.2">
      <c r="A91" s="55"/>
      <c r="B91" s="56"/>
      <c r="C91" s="56" t="s">
        <v>707</v>
      </c>
      <c r="D91" s="37" t="s">
        <v>706</v>
      </c>
      <c r="E91" s="13">
        <f>Source!CA82</f>
        <v>60</v>
      </c>
      <c r="F91" s="59"/>
      <c r="G91" s="39"/>
      <c r="H91" s="40">
        <f>SUM(U87:U94)</f>
        <v>119.23</v>
      </c>
      <c r="I91" s="42"/>
      <c r="J91" s="35">
        <f>Source!AU82</f>
        <v>60</v>
      </c>
      <c r="K91" s="40">
        <f>SUM(V87:V94)</f>
        <v>778.58</v>
      </c>
      <c r="L91" s="41"/>
    </row>
    <row r="92" spans="1:26" ht="14.25" x14ac:dyDescent="0.2">
      <c r="A92" s="55"/>
      <c r="B92" s="56"/>
      <c r="C92" s="56" t="s">
        <v>708</v>
      </c>
      <c r="D92" s="37" t="s">
        <v>709</v>
      </c>
      <c r="E92" s="13">
        <f>Source!AQ82</f>
        <v>2.4</v>
      </c>
      <c r="F92" s="38"/>
      <c r="G92" s="39" t="str">
        <f>Source!DI82</f>
        <v/>
      </c>
      <c r="H92" s="40"/>
      <c r="I92" s="39"/>
      <c r="J92" s="39"/>
      <c r="K92" s="40"/>
      <c r="L92" s="51">
        <f>Source!U82</f>
        <v>19.2</v>
      </c>
    </row>
    <row r="93" spans="1:26" ht="28.5" x14ac:dyDescent="0.2">
      <c r="A93" s="55" t="str">
        <f>Source!E84</f>
        <v>7,1</v>
      </c>
      <c r="B93" s="56" t="str">
        <f>Source!F84</f>
        <v>61.2.07.02-0034</v>
      </c>
      <c r="C93" s="56" t="str">
        <f>Source!G84</f>
        <v>Блок контрольно-пусковой, марка "С2000-КПБ"</v>
      </c>
      <c r="D93" s="37" t="str">
        <f>Source!H84</f>
        <v>шт.</v>
      </c>
      <c r="E93" s="13">
        <f>Source!I84</f>
        <v>7</v>
      </c>
      <c r="F93" s="38">
        <f>Source!AL84+Source!AM84+Source!AO84</f>
        <v>243.85</v>
      </c>
      <c r="G93" s="52" t="s">
        <v>6</v>
      </c>
      <c r="H93" s="40">
        <f>ROUND(Source!AC84*Source!I84, 2)+ROUND(Source!AD84*Source!I84, 2)+ROUND(Source!AF84*Source!I84, 2)</f>
        <v>1706.95</v>
      </c>
      <c r="I93" s="39"/>
      <c r="J93" s="39">
        <f>IF(Source!BC84&lt;&gt; 0, Source!BC84, 1)</f>
        <v>6.53</v>
      </c>
      <c r="K93" s="40">
        <f>Source!O84</f>
        <v>11146.38</v>
      </c>
      <c r="L93" s="41"/>
      <c r="S93">
        <f>ROUND((Source!FX84/100)*((ROUND(Source!AF84*Source!I84, 2)+ROUND(Source!AE84*Source!I84, 2))), 2)</f>
        <v>0</v>
      </c>
      <c r="T93">
        <f>Source!X84</f>
        <v>0</v>
      </c>
      <c r="U93">
        <f>ROUND((Source!FY84/100)*((ROUND(Source!AF84*Source!I84, 2)+ROUND(Source!AE84*Source!I84, 2))), 2)</f>
        <v>0</v>
      </c>
      <c r="V93">
        <f>Source!Y84</f>
        <v>0</v>
      </c>
      <c r="W93">
        <f>IF(Source!BI84&lt;=1,H93, 0)</f>
        <v>0</v>
      </c>
      <c r="X93">
        <f>IF(Source!BI84=2,H93, 0)</f>
        <v>1706.95</v>
      </c>
      <c r="Y93">
        <f>IF(Source!BI84=3,H93, 0)</f>
        <v>0</v>
      </c>
      <c r="Z93">
        <f>IF(Source!BI84=4,H93, 0)</f>
        <v>0</v>
      </c>
    </row>
    <row r="94" spans="1:26" ht="28.5" x14ac:dyDescent="0.2">
      <c r="A94" s="57" t="str">
        <f>Source!E86</f>
        <v>7,2</v>
      </c>
      <c r="B94" s="58" t="str">
        <f>Source!F86</f>
        <v>61.2.07.02-0079</v>
      </c>
      <c r="C94" s="58" t="str">
        <f>Source!G86</f>
        <v>Блок сигнально-пусковой (релейный блок), марка "С2000-СП1"</v>
      </c>
      <c r="D94" s="43" t="str">
        <f>Source!H86</f>
        <v>шт.</v>
      </c>
      <c r="E94" s="44">
        <f>Source!I86</f>
        <v>1</v>
      </c>
      <c r="F94" s="45">
        <f>Source!AL86+Source!AM86+Source!AO86</f>
        <v>153.02000000000001</v>
      </c>
      <c r="G94" s="53" t="s">
        <v>6</v>
      </c>
      <c r="H94" s="47">
        <f>ROUND(Source!AC86*Source!I86, 2)+ROUND(Source!AD86*Source!I86, 2)+ROUND(Source!AF86*Source!I86, 2)</f>
        <v>153.02000000000001</v>
      </c>
      <c r="I94" s="46"/>
      <c r="J94" s="46">
        <f>IF(Source!BC86&lt;&gt; 0, Source!BC86, 1)</f>
        <v>6.53</v>
      </c>
      <c r="K94" s="47">
        <f>Source!O86</f>
        <v>999.22</v>
      </c>
      <c r="L94" s="54"/>
      <c r="S94">
        <f>ROUND((Source!FX86/100)*((ROUND(Source!AF86*Source!I86, 2)+ROUND(Source!AE86*Source!I86, 2))), 2)</f>
        <v>0</v>
      </c>
      <c r="T94">
        <f>Source!X86</f>
        <v>0</v>
      </c>
      <c r="U94">
        <f>ROUND((Source!FY86/100)*((ROUND(Source!AF86*Source!I86, 2)+ROUND(Source!AE86*Source!I86, 2))), 2)</f>
        <v>0</v>
      </c>
      <c r="V94">
        <f>Source!Y86</f>
        <v>0</v>
      </c>
      <c r="W94">
        <f>IF(Source!BI86&lt;=1,H94, 0)</f>
        <v>0</v>
      </c>
      <c r="X94">
        <f>IF(Source!BI86=2,H94, 0)</f>
        <v>153.02000000000001</v>
      </c>
      <c r="Y94">
        <f>IF(Source!BI86=3,H94, 0)</f>
        <v>0</v>
      </c>
      <c r="Z94">
        <f>IF(Source!BI86=4,H94, 0)</f>
        <v>0</v>
      </c>
    </row>
    <row r="95" spans="1:26" ht="15" x14ac:dyDescent="0.25">
      <c r="G95" s="91">
        <f>H88+H89+H90+H91+SUM(H93:H94)</f>
        <v>2369.62</v>
      </c>
      <c r="H95" s="91"/>
      <c r="J95" s="91">
        <f>K88+K89+K90+K91+SUM(K93:K94)</f>
        <v>15473.589999999998</v>
      </c>
      <c r="K95" s="91"/>
      <c r="L95" s="49">
        <f>Source!U82</f>
        <v>19.2</v>
      </c>
      <c r="O95" s="29">
        <f>G95</f>
        <v>2369.62</v>
      </c>
      <c r="P95" s="29">
        <f>J95</f>
        <v>15473.589999999998</v>
      </c>
      <c r="Q95" s="29">
        <f>L95</f>
        <v>19.2</v>
      </c>
      <c r="W95">
        <f>IF(Source!BI82&lt;=1,H88+H89+H90+H91, 0)</f>
        <v>0</v>
      </c>
      <c r="X95">
        <f>IF(Source!BI82=2,H88+H89+H90+H91, 0)</f>
        <v>509.65</v>
      </c>
      <c r="Y95">
        <f>IF(Source!BI82=3,H88+H89+H90+H91, 0)</f>
        <v>0</v>
      </c>
      <c r="Z95">
        <f>IF(Source!BI82=4,H88+H89+H90+H91, 0)</f>
        <v>0</v>
      </c>
    </row>
    <row r="96" spans="1:26" ht="57" x14ac:dyDescent="0.2">
      <c r="A96" s="55" t="str">
        <f>Source!E88</f>
        <v>8</v>
      </c>
      <c r="B96" s="56" t="str">
        <f>Source!F88</f>
        <v>м10-08-002-02</v>
      </c>
      <c r="C96" s="56" t="str">
        <f>Source!G88</f>
        <v>Извещатель ПС автоматический дымовой, фотоэлектрический, радиоизотопный, световой в нормальном исполнении</v>
      </c>
      <c r="D96" s="37" t="str">
        <f>Source!H88</f>
        <v>ШТ</v>
      </c>
      <c r="E96" s="13">
        <f>Source!I88</f>
        <v>425</v>
      </c>
      <c r="F96" s="38">
        <f>Source!AL88+Source!AM88+Source!AO88</f>
        <v>18.91</v>
      </c>
      <c r="G96" s="39"/>
      <c r="H96" s="40"/>
      <c r="I96" s="39" t="str">
        <f>Source!BO88</f>
        <v/>
      </c>
      <c r="J96" s="39"/>
      <c r="K96" s="40"/>
      <c r="L96" s="41"/>
      <c r="S96">
        <f>ROUND((Source!FX88/100)*((ROUND(Source!AF88*Source!I88, 2)+ROUND(Source!AE88*Source!I88, 2))), 2)</f>
        <v>5494.4</v>
      </c>
      <c r="T96">
        <f>Source!X88</f>
        <v>35878.43</v>
      </c>
      <c r="U96">
        <f>ROUND((Source!FY88/100)*((ROUND(Source!AF88*Source!I88, 2)+ROUND(Source!AE88*Source!I88, 2))), 2)</f>
        <v>4120.8</v>
      </c>
      <c r="V96">
        <f>Source!Y88</f>
        <v>26908.82</v>
      </c>
    </row>
    <row r="97" spans="1:26" ht="14.25" x14ac:dyDescent="0.2">
      <c r="A97" s="55"/>
      <c r="B97" s="56"/>
      <c r="C97" s="56" t="s">
        <v>704</v>
      </c>
      <c r="D97" s="37"/>
      <c r="E97" s="13"/>
      <c r="F97" s="38">
        <f>Source!AO88</f>
        <v>16.16</v>
      </c>
      <c r="G97" s="39" t="str">
        <f>Source!DG88</f>
        <v/>
      </c>
      <c r="H97" s="40">
        <f>ROUND(Source!AF88*Source!I88, 2)</f>
        <v>6868</v>
      </c>
      <c r="I97" s="39"/>
      <c r="J97" s="39">
        <f>IF(Source!BA88&lt;&gt; 0, Source!BA88, 1)</f>
        <v>6.53</v>
      </c>
      <c r="K97" s="40">
        <f>Source!S88</f>
        <v>44848.04</v>
      </c>
      <c r="L97" s="41"/>
      <c r="R97">
        <f>H97</f>
        <v>6868</v>
      </c>
    </row>
    <row r="98" spans="1:26" ht="14.25" x14ac:dyDescent="0.2">
      <c r="A98" s="55"/>
      <c r="B98" s="56"/>
      <c r="C98" s="56" t="s">
        <v>711</v>
      </c>
      <c r="D98" s="37"/>
      <c r="E98" s="13"/>
      <c r="F98" s="38">
        <f>Source!AL88</f>
        <v>2.75</v>
      </c>
      <c r="G98" s="39" t="str">
        <f>Source!DD88</f>
        <v/>
      </c>
      <c r="H98" s="40">
        <f>ROUND(Source!AC88*Source!I88, 2)</f>
        <v>1168.75</v>
      </c>
      <c r="I98" s="39"/>
      <c r="J98" s="39">
        <f>IF(Source!BC88&lt;&gt; 0, Source!BC88, 1)</f>
        <v>6.53</v>
      </c>
      <c r="K98" s="40">
        <f>Source!P88</f>
        <v>7631.94</v>
      </c>
      <c r="L98" s="41"/>
    </row>
    <row r="99" spans="1:26" ht="14.25" x14ac:dyDescent="0.2">
      <c r="A99" s="55"/>
      <c r="B99" s="56"/>
      <c r="C99" s="56" t="s">
        <v>705</v>
      </c>
      <c r="D99" s="37" t="s">
        <v>706</v>
      </c>
      <c r="E99" s="13">
        <f>Source!BZ88</f>
        <v>80</v>
      </c>
      <c r="F99" s="59"/>
      <c r="G99" s="39"/>
      <c r="H99" s="40">
        <f>SUM(S96:S103)</f>
        <v>5494.4</v>
      </c>
      <c r="I99" s="42"/>
      <c r="J99" s="35">
        <f>Source!AT88</f>
        <v>80</v>
      </c>
      <c r="K99" s="40">
        <f>SUM(T96:T103)</f>
        <v>35878.43</v>
      </c>
      <c r="L99" s="41"/>
    </row>
    <row r="100" spans="1:26" ht="14.25" x14ac:dyDescent="0.2">
      <c r="A100" s="55"/>
      <c r="B100" s="56"/>
      <c r="C100" s="56" t="s">
        <v>707</v>
      </c>
      <c r="D100" s="37" t="s">
        <v>706</v>
      </c>
      <c r="E100" s="13">
        <f>Source!CA88</f>
        <v>60</v>
      </c>
      <c r="F100" s="59"/>
      <c r="G100" s="39"/>
      <c r="H100" s="40">
        <f>SUM(U96:U103)</f>
        <v>4120.8</v>
      </c>
      <c r="I100" s="42"/>
      <c r="J100" s="35">
        <f>Source!AU88</f>
        <v>60</v>
      </c>
      <c r="K100" s="40">
        <f>SUM(V96:V103)</f>
        <v>26908.82</v>
      </c>
      <c r="L100" s="41"/>
    </row>
    <row r="101" spans="1:26" ht="14.25" x14ac:dyDescent="0.2">
      <c r="A101" s="55"/>
      <c r="B101" s="56"/>
      <c r="C101" s="56" t="s">
        <v>708</v>
      </c>
      <c r="D101" s="37" t="s">
        <v>709</v>
      </c>
      <c r="E101" s="13">
        <f>Source!AQ88</f>
        <v>1.68</v>
      </c>
      <c r="F101" s="38"/>
      <c r="G101" s="39" t="str">
        <f>Source!DI88</f>
        <v/>
      </c>
      <c r="H101" s="40"/>
      <c r="I101" s="39"/>
      <c r="J101" s="39"/>
      <c r="K101" s="40"/>
      <c r="L101" s="51">
        <f>Source!U88</f>
        <v>714</v>
      </c>
    </row>
    <row r="102" spans="1:26" ht="28.5" x14ac:dyDescent="0.2">
      <c r="A102" s="55" t="str">
        <f>Source!E90</f>
        <v>8,1</v>
      </c>
      <c r="B102" s="56" t="str">
        <f>Source!F90</f>
        <v>61.2.02.01-0019</v>
      </c>
      <c r="C102" s="56" t="str">
        <f>Source!G90</f>
        <v>Извещатель пожарный дымовой ДИП-34А</v>
      </c>
      <c r="D102" s="37" t="str">
        <f>Source!H90</f>
        <v>10 шт.</v>
      </c>
      <c r="E102" s="13">
        <f>Source!I90</f>
        <v>39.4</v>
      </c>
      <c r="F102" s="38">
        <f>Source!AL90+Source!AM90+Source!AO90</f>
        <v>1165.22</v>
      </c>
      <c r="G102" s="52" t="s">
        <v>6</v>
      </c>
      <c r="H102" s="40">
        <f>ROUND(Source!AC90*Source!I90, 2)+ROUND(Source!AD90*Source!I90, 2)+ROUND(Source!AF90*Source!I90, 2)</f>
        <v>45909.67</v>
      </c>
      <c r="I102" s="39"/>
      <c r="J102" s="39">
        <f>IF(Source!BC90&lt;&gt; 0, Source!BC90, 1)</f>
        <v>6.53</v>
      </c>
      <c r="K102" s="40">
        <f>Source!O90</f>
        <v>299790.13</v>
      </c>
      <c r="L102" s="41"/>
      <c r="S102">
        <f>ROUND((Source!FX90/100)*((ROUND(Source!AF90*Source!I90, 2)+ROUND(Source!AE90*Source!I90, 2))), 2)</f>
        <v>0</v>
      </c>
      <c r="T102">
        <f>Source!X90</f>
        <v>0</v>
      </c>
      <c r="U102">
        <f>ROUND((Source!FY90/100)*((ROUND(Source!AF90*Source!I90, 2)+ROUND(Source!AE90*Source!I90, 2))), 2)</f>
        <v>0</v>
      </c>
      <c r="V102">
        <f>Source!Y90</f>
        <v>0</v>
      </c>
      <c r="W102">
        <f>IF(Source!BI90&lt;=1,H102, 0)</f>
        <v>0</v>
      </c>
      <c r="X102">
        <f>IF(Source!BI90=2,H102, 0)</f>
        <v>45909.67</v>
      </c>
      <c r="Y102">
        <f>IF(Source!BI90=3,H102, 0)</f>
        <v>0</v>
      </c>
      <c r="Z102">
        <f>IF(Source!BI90=4,H102, 0)</f>
        <v>0</v>
      </c>
    </row>
    <row r="103" spans="1:26" ht="28.5" x14ac:dyDescent="0.2">
      <c r="A103" s="57" t="str">
        <f>Source!E92</f>
        <v>8,2</v>
      </c>
      <c r="B103" s="58" t="str">
        <f>Source!F92</f>
        <v>61.2.02.03-0037</v>
      </c>
      <c r="C103" s="58" t="str">
        <f>Source!G92</f>
        <v>Извещатель пожарный ручной ИПР 513-3А исп. 02</v>
      </c>
      <c r="D103" s="43" t="str">
        <f>Source!H92</f>
        <v>10 шт.</v>
      </c>
      <c r="E103" s="44">
        <f>Source!I92</f>
        <v>3.1</v>
      </c>
      <c r="F103" s="45">
        <f>Source!AL92+Source!AM92+Source!AO92</f>
        <v>1066.43</v>
      </c>
      <c r="G103" s="53" t="s">
        <v>6</v>
      </c>
      <c r="H103" s="47">
        <f>ROUND(Source!AC92*Source!I92, 2)+ROUND(Source!AD92*Source!I92, 2)+ROUND(Source!AF92*Source!I92, 2)</f>
        <v>3305.93</v>
      </c>
      <c r="I103" s="46"/>
      <c r="J103" s="46">
        <f>IF(Source!BC92&lt;&gt; 0, Source!BC92, 1)</f>
        <v>6.53</v>
      </c>
      <c r="K103" s="47">
        <f>Source!O92</f>
        <v>21587.74</v>
      </c>
      <c r="L103" s="54"/>
      <c r="S103">
        <f>ROUND((Source!FX92/100)*((ROUND(Source!AF92*Source!I92, 2)+ROUND(Source!AE92*Source!I92, 2))), 2)</f>
        <v>0</v>
      </c>
      <c r="T103">
        <f>Source!X92</f>
        <v>0</v>
      </c>
      <c r="U103">
        <f>ROUND((Source!FY92/100)*((ROUND(Source!AF92*Source!I92, 2)+ROUND(Source!AE92*Source!I92, 2))), 2)</f>
        <v>0</v>
      </c>
      <c r="V103">
        <f>Source!Y92</f>
        <v>0</v>
      </c>
      <c r="W103">
        <f>IF(Source!BI92&lt;=1,H103, 0)</f>
        <v>0</v>
      </c>
      <c r="X103">
        <f>IF(Source!BI92=2,H103, 0)</f>
        <v>3305.93</v>
      </c>
      <c r="Y103">
        <f>IF(Source!BI92=3,H103, 0)</f>
        <v>0</v>
      </c>
      <c r="Z103">
        <f>IF(Source!BI92=4,H103, 0)</f>
        <v>0</v>
      </c>
    </row>
    <row r="104" spans="1:26" ht="15" x14ac:dyDescent="0.25">
      <c r="G104" s="91">
        <f>H97+H98+H99+H100+SUM(H102:H103)</f>
        <v>66867.55</v>
      </c>
      <c r="H104" s="91"/>
      <c r="J104" s="91">
        <f>K97+K98+K99+K100+SUM(K102:K103)</f>
        <v>436645.1</v>
      </c>
      <c r="K104" s="91"/>
      <c r="L104" s="49">
        <f>Source!U88</f>
        <v>714</v>
      </c>
      <c r="O104" s="29">
        <f>G104</f>
        <v>66867.55</v>
      </c>
      <c r="P104" s="29">
        <f>J104</f>
        <v>436645.1</v>
      </c>
      <c r="Q104" s="29">
        <f>L104</f>
        <v>714</v>
      </c>
      <c r="W104">
        <f>IF(Source!BI88&lt;=1,H97+H98+H99+H100, 0)</f>
        <v>0</v>
      </c>
      <c r="X104">
        <f>IF(Source!BI88=2,H97+H98+H99+H100, 0)</f>
        <v>17651.95</v>
      </c>
      <c r="Y104">
        <f>IF(Source!BI88=3,H97+H98+H99+H100, 0)</f>
        <v>0</v>
      </c>
      <c r="Z104">
        <f>IF(Source!BI88=4,H97+H98+H99+H100, 0)</f>
        <v>0</v>
      </c>
    </row>
    <row r="105" spans="1:26" ht="57" x14ac:dyDescent="0.2">
      <c r="A105" s="55" t="str">
        <f>Source!E94</f>
        <v>9</v>
      </c>
      <c r="B105" s="56" t="str">
        <f>Source!F94</f>
        <v>м10-08-002-01</v>
      </c>
      <c r="C105" s="56" t="str">
        <f>Source!G94</f>
        <v>Извещатель ПС автоматический тепловой электро-контактный, магнитоконтактный в нормальном исполнении</v>
      </c>
      <c r="D105" s="37" t="str">
        <f>Source!H94</f>
        <v>ШТ</v>
      </c>
      <c r="E105" s="13">
        <f>Source!I94</f>
        <v>11</v>
      </c>
      <c r="F105" s="38">
        <f>Source!AL94+Source!AM94+Source!AO94</f>
        <v>9.36</v>
      </c>
      <c r="G105" s="39"/>
      <c r="H105" s="40"/>
      <c r="I105" s="39" t="str">
        <f>Source!BO94</f>
        <v/>
      </c>
      <c r="J105" s="39"/>
      <c r="K105" s="40"/>
      <c r="L105" s="41"/>
      <c r="S105">
        <f>ROUND((Source!FX94/100)*((ROUND(Source!AF94*Source!I94, 2)+ROUND(Source!AE94*Source!I94, 2))), 2)</f>
        <v>71.099999999999994</v>
      </c>
      <c r="T105">
        <f>Source!X94</f>
        <v>464.31</v>
      </c>
      <c r="U105">
        <f>ROUND((Source!FY94/100)*((ROUND(Source!AF94*Source!I94, 2)+ROUND(Source!AE94*Source!I94, 2))), 2)</f>
        <v>53.33</v>
      </c>
      <c r="V105">
        <f>Source!Y94</f>
        <v>348.23</v>
      </c>
    </row>
    <row r="106" spans="1:26" ht="14.25" x14ac:dyDescent="0.2">
      <c r="A106" s="55"/>
      <c r="B106" s="56"/>
      <c r="C106" s="56" t="s">
        <v>704</v>
      </c>
      <c r="D106" s="37"/>
      <c r="E106" s="13"/>
      <c r="F106" s="38">
        <f>Source!AO94</f>
        <v>8.08</v>
      </c>
      <c r="G106" s="39" t="str">
        <f>Source!DG94</f>
        <v/>
      </c>
      <c r="H106" s="40">
        <f>ROUND(Source!AF94*Source!I94, 2)</f>
        <v>88.88</v>
      </c>
      <c r="I106" s="39"/>
      <c r="J106" s="39">
        <f>IF(Source!BA94&lt;&gt; 0, Source!BA94, 1)</f>
        <v>6.53</v>
      </c>
      <c r="K106" s="40">
        <f>Source!S94</f>
        <v>580.39</v>
      </c>
      <c r="L106" s="41"/>
      <c r="R106">
        <f>H106</f>
        <v>88.88</v>
      </c>
    </row>
    <row r="107" spans="1:26" ht="14.25" x14ac:dyDescent="0.2">
      <c r="A107" s="55"/>
      <c r="B107" s="56"/>
      <c r="C107" s="56" t="s">
        <v>711</v>
      </c>
      <c r="D107" s="37"/>
      <c r="E107" s="13"/>
      <c r="F107" s="38">
        <f>Source!AL94</f>
        <v>1.28</v>
      </c>
      <c r="G107" s="39" t="str">
        <f>Source!DD94</f>
        <v/>
      </c>
      <c r="H107" s="40">
        <f>ROUND(Source!AC94*Source!I94, 2)</f>
        <v>14.08</v>
      </c>
      <c r="I107" s="39"/>
      <c r="J107" s="39">
        <f>IF(Source!BC94&lt;&gt; 0, Source!BC94, 1)</f>
        <v>6.53</v>
      </c>
      <c r="K107" s="40">
        <f>Source!P94</f>
        <v>91.94</v>
      </c>
      <c r="L107" s="41"/>
    </row>
    <row r="108" spans="1:26" ht="14.25" x14ac:dyDescent="0.2">
      <c r="A108" s="55"/>
      <c r="B108" s="56"/>
      <c r="C108" s="56" t="s">
        <v>705</v>
      </c>
      <c r="D108" s="37" t="s">
        <v>706</v>
      </c>
      <c r="E108" s="13">
        <f>Source!BZ94</f>
        <v>80</v>
      </c>
      <c r="F108" s="59"/>
      <c r="G108" s="39"/>
      <c r="H108" s="40">
        <f>SUM(S105:S112)</f>
        <v>71.099999999999994</v>
      </c>
      <c r="I108" s="42"/>
      <c r="J108" s="35">
        <f>Source!AT94</f>
        <v>80</v>
      </c>
      <c r="K108" s="40">
        <f>SUM(T105:T112)</f>
        <v>464.31</v>
      </c>
      <c r="L108" s="41"/>
    </row>
    <row r="109" spans="1:26" ht="14.25" x14ac:dyDescent="0.2">
      <c r="A109" s="55"/>
      <c r="B109" s="56"/>
      <c r="C109" s="56" t="s">
        <v>707</v>
      </c>
      <c r="D109" s="37" t="s">
        <v>706</v>
      </c>
      <c r="E109" s="13">
        <f>Source!CA94</f>
        <v>60</v>
      </c>
      <c r="F109" s="59"/>
      <c r="G109" s="39"/>
      <c r="H109" s="40">
        <f>SUM(U105:U112)</f>
        <v>53.33</v>
      </c>
      <c r="I109" s="42"/>
      <c r="J109" s="35">
        <f>Source!AU94</f>
        <v>60</v>
      </c>
      <c r="K109" s="40">
        <f>SUM(V105:V112)</f>
        <v>348.23</v>
      </c>
      <c r="L109" s="41"/>
    </row>
    <row r="110" spans="1:26" ht="14.25" x14ac:dyDescent="0.2">
      <c r="A110" s="55"/>
      <c r="B110" s="56"/>
      <c r="C110" s="56" t="s">
        <v>708</v>
      </c>
      <c r="D110" s="37" t="s">
        <v>709</v>
      </c>
      <c r="E110" s="13">
        <f>Source!AQ94</f>
        <v>0.84</v>
      </c>
      <c r="F110" s="38"/>
      <c r="G110" s="39" t="str">
        <f>Source!DI94</f>
        <v/>
      </c>
      <c r="H110" s="40"/>
      <c r="I110" s="39"/>
      <c r="J110" s="39"/>
      <c r="K110" s="40"/>
      <c r="L110" s="51">
        <f>Source!U94</f>
        <v>9.24</v>
      </c>
    </row>
    <row r="111" spans="1:26" ht="57" x14ac:dyDescent="0.2">
      <c r="A111" s="55" t="str">
        <f>Source!E96</f>
        <v>9,1</v>
      </c>
      <c r="B111" s="56" t="str">
        <f>Source!F96</f>
        <v>61.2.02.02-0051</v>
      </c>
      <c r="C111" s="56" t="str">
        <f>Source!G96</f>
        <v>Извещатель пожарный тепловой максимально- дифференциальный адресно-аналоговый, марка "С2000-ИП"</v>
      </c>
      <c r="D111" s="37" t="str">
        <f>Source!H96</f>
        <v>шт.</v>
      </c>
      <c r="E111" s="13">
        <f>Source!I96</f>
        <v>7</v>
      </c>
      <c r="F111" s="38">
        <f>Source!AL96+Source!AM96+Source!AO96</f>
        <v>137.34</v>
      </c>
      <c r="G111" s="52" t="s">
        <v>6</v>
      </c>
      <c r="H111" s="40">
        <f>ROUND(Source!AC96*Source!I96, 2)+ROUND(Source!AD96*Source!I96, 2)+ROUND(Source!AF96*Source!I96, 2)</f>
        <v>961.38</v>
      </c>
      <c r="I111" s="39"/>
      <c r="J111" s="39">
        <f>IF(Source!BC96&lt;&gt; 0, Source!BC96, 1)</f>
        <v>6.53</v>
      </c>
      <c r="K111" s="40">
        <f>Source!O96</f>
        <v>6277.81</v>
      </c>
      <c r="L111" s="41"/>
      <c r="S111">
        <f>ROUND((Source!FX96/100)*((ROUND(Source!AF96*Source!I96, 2)+ROUND(Source!AE96*Source!I96, 2))), 2)</f>
        <v>0</v>
      </c>
      <c r="T111">
        <f>Source!X96</f>
        <v>0</v>
      </c>
      <c r="U111">
        <f>ROUND((Source!FY96/100)*((ROUND(Source!AF96*Source!I96, 2)+ROUND(Source!AE96*Source!I96, 2))), 2)</f>
        <v>0</v>
      </c>
      <c r="V111">
        <f>Source!Y96</f>
        <v>0</v>
      </c>
      <c r="W111">
        <f>IF(Source!BI96&lt;=1,H111, 0)</f>
        <v>0</v>
      </c>
      <c r="X111">
        <f>IF(Source!BI96=2,H111, 0)</f>
        <v>961.38</v>
      </c>
      <c r="Y111">
        <f>IF(Source!BI96=3,H111, 0)</f>
        <v>0</v>
      </c>
      <c r="Z111">
        <f>IF(Source!BI96=4,H111, 0)</f>
        <v>0</v>
      </c>
    </row>
    <row r="112" spans="1:26" ht="68.25" x14ac:dyDescent="0.2">
      <c r="A112" s="57" t="str">
        <f>Source!E98</f>
        <v>9,2</v>
      </c>
      <c r="B112" s="58" t="str">
        <f>Source!F98</f>
        <v>Цена поставщика</v>
      </c>
      <c r="C112" s="58" t="s">
        <v>712</v>
      </c>
      <c r="D112" s="43" t="str">
        <f>Source!H98</f>
        <v>ШТ</v>
      </c>
      <c r="E112" s="44">
        <f>Source!I98</f>
        <v>4</v>
      </c>
      <c r="F112" s="45">
        <f>Source!AL98+Source!AM98+Source!AO98</f>
        <v>4492.92</v>
      </c>
      <c r="G112" s="53" t="s">
        <v>6</v>
      </c>
      <c r="H112" s="47">
        <f>ROUND(Source!AC98*Source!I98, 2)+ROUND(Source!AD98*Source!I98, 2)+ROUND(Source!AF98*Source!I98, 2)</f>
        <v>17971.68</v>
      </c>
      <c r="I112" s="46"/>
      <c r="J112" s="46">
        <f>IF(Source!BC98&lt;&gt; 0, Source!BC98, 1)</f>
        <v>3.53</v>
      </c>
      <c r="K112" s="47">
        <f>Source!O98</f>
        <v>63440.03</v>
      </c>
      <c r="L112" s="54"/>
      <c r="S112">
        <f>ROUND((Source!FX98/100)*((ROUND(Source!AF98*Source!I98, 2)+ROUND(Source!AE98*Source!I98, 2))), 2)</f>
        <v>0</v>
      </c>
      <c r="T112">
        <f>Source!X98</f>
        <v>0</v>
      </c>
      <c r="U112">
        <f>ROUND((Source!FY98/100)*((ROUND(Source!AF98*Source!I98, 2)+ROUND(Source!AE98*Source!I98, 2))), 2)</f>
        <v>0</v>
      </c>
      <c r="V112">
        <f>Source!Y98</f>
        <v>0</v>
      </c>
      <c r="W112">
        <f>IF(Source!BI98&lt;=1,H112, 0)</f>
        <v>0</v>
      </c>
      <c r="X112">
        <f>IF(Source!BI98=2,H112, 0)</f>
        <v>17971.68</v>
      </c>
      <c r="Y112">
        <f>IF(Source!BI98=3,H112, 0)</f>
        <v>0</v>
      </c>
      <c r="Z112">
        <f>IF(Source!BI98=4,H112, 0)</f>
        <v>0</v>
      </c>
    </row>
    <row r="113" spans="1:26" ht="15" x14ac:dyDescent="0.25">
      <c r="G113" s="91">
        <f>H106+H107+H108+H109+SUM(H111:H112)</f>
        <v>19160.45</v>
      </c>
      <c r="H113" s="91"/>
      <c r="J113" s="91">
        <f>K106+K107+K108+K109+SUM(K111:K112)</f>
        <v>71202.709999999992</v>
      </c>
      <c r="K113" s="91"/>
      <c r="L113" s="49">
        <f>Source!U94</f>
        <v>9.24</v>
      </c>
      <c r="O113" s="29">
        <f>G113</f>
        <v>19160.45</v>
      </c>
      <c r="P113" s="29">
        <f>J113</f>
        <v>71202.709999999992</v>
      </c>
      <c r="Q113" s="29">
        <f>L113</f>
        <v>9.24</v>
      </c>
      <c r="W113">
        <f>IF(Source!BI94&lt;=1,H106+H107+H108+H109, 0)</f>
        <v>0</v>
      </c>
      <c r="X113">
        <f>IF(Source!BI94=2,H106+H107+H108+H109, 0)</f>
        <v>227.39</v>
      </c>
      <c r="Y113">
        <f>IF(Source!BI94=3,H106+H107+H108+H109, 0)</f>
        <v>0</v>
      </c>
      <c r="Z113">
        <f>IF(Source!BI94=4,H106+H107+H108+H109, 0)</f>
        <v>0</v>
      </c>
    </row>
    <row r="114" spans="1:26" ht="28.5" x14ac:dyDescent="0.2">
      <c r="A114" s="55" t="str">
        <f>Source!E100</f>
        <v>10</v>
      </c>
      <c r="B114" s="56" t="str">
        <f>Source!F100</f>
        <v>м10-04-101-15</v>
      </c>
      <c r="C114" s="56" t="str">
        <f>Source!G100</f>
        <v>Транспарант световой (табло)</v>
      </c>
      <c r="D114" s="37" t="str">
        <f>Source!H100</f>
        <v>ШТ</v>
      </c>
      <c r="E114" s="13">
        <f>Source!I100</f>
        <v>35</v>
      </c>
      <c r="F114" s="38">
        <f>Source!AL100+Source!AM100+Source!AO100</f>
        <v>21.32</v>
      </c>
      <c r="G114" s="39"/>
      <c r="H114" s="40"/>
      <c r="I114" s="39" t="str">
        <f>Source!BO100</f>
        <v/>
      </c>
      <c r="J114" s="39"/>
      <c r="K114" s="40"/>
      <c r="L114" s="41"/>
      <c r="S114">
        <f>ROUND((Source!FX100/100)*((ROUND(Source!AF100*Source!I100, 2)+ROUND(Source!AE100*Source!I100, 2))), 2)</f>
        <v>619.53</v>
      </c>
      <c r="T114">
        <f>Source!X100</f>
        <v>4045.52</v>
      </c>
      <c r="U114">
        <f>ROUND((Source!FY100/100)*((ROUND(Source!AF100*Source!I100, 2)+ROUND(Source!AE100*Source!I100, 2))), 2)</f>
        <v>437.71</v>
      </c>
      <c r="V114">
        <f>Source!Y100</f>
        <v>2858.25</v>
      </c>
    </row>
    <row r="115" spans="1:26" ht="14.25" x14ac:dyDescent="0.2">
      <c r="A115" s="55"/>
      <c r="B115" s="56"/>
      <c r="C115" s="56" t="s">
        <v>704</v>
      </c>
      <c r="D115" s="37"/>
      <c r="E115" s="13"/>
      <c r="F115" s="38">
        <f>Source!AO100</f>
        <v>19.239999999999998</v>
      </c>
      <c r="G115" s="39" t="str">
        <f>Source!DG100</f>
        <v/>
      </c>
      <c r="H115" s="40">
        <f>ROUND(Source!AF100*Source!I100, 2)</f>
        <v>673.4</v>
      </c>
      <c r="I115" s="39"/>
      <c r="J115" s="39">
        <f>IF(Source!BA100&lt;&gt; 0, Source!BA100, 1)</f>
        <v>6.53</v>
      </c>
      <c r="K115" s="40">
        <f>Source!S100</f>
        <v>4397.3</v>
      </c>
      <c r="L115" s="41"/>
      <c r="R115">
        <f>H115</f>
        <v>673.4</v>
      </c>
    </row>
    <row r="116" spans="1:26" ht="14.25" x14ac:dyDescent="0.2">
      <c r="A116" s="55"/>
      <c r="B116" s="56"/>
      <c r="C116" s="56" t="s">
        <v>711</v>
      </c>
      <c r="D116" s="37"/>
      <c r="E116" s="13"/>
      <c r="F116" s="38">
        <f>Source!AL100</f>
        <v>2.08</v>
      </c>
      <c r="G116" s="39" t="str">
        <f>Source!DD100</f>
        <v/>
      </c>
      <c r="H116" s="40">
        <f>ROUND(Source!AC100*Source!I100, 2)</f>
        <v>72.8</v>
      </c>
      <c r="I116" s="39"/>
      <c r="J116" s="39">
        <f>IF(Source!BC100&lt;&gt; 0, Source!BC100, 1)</f>
        <v>6.53</v>
      </c>
      <c r="K116" s="40">
        <f>Source!P100</f>
        <v>475.38</v>
      </c>
      <c r="L116" s="41"/>
    </row>
    <row r="117" spans="1:26" ht="14.25" x14ac:dyDescent="0.2">
      <c r="A117" s="55"/>
      <c r="B117" s="56"/>
      <c r="C117" s="56" t="s">
        <v>705</v>
      </c>
      <c r="D117" s="37" t="s">
        <v>706</v>
      </c>
      <c r="E117" s="13">
        <f>Source!BZ100</f>
        <v>92</v>
      </c>
      <c r="F117" s="59"/>
      <c r="G117" s="39"/>
      <c r="H117" s="40">
        <f>SUM(S114:S120)</f>
        <v>619.53</v>
      </c>
      <c r="I117" s="42"/>
      <c r="J117" s="35">
        <f>Source!AT100</f>
        <v>92</v>
      </c>
      <c r="K117" s="40">
        <f>SUM(T114:T120)</f>
        <v>4045.52</v>
      </c>
      <c r="L117" s="41"/>
    </row>
    <row r="118" spans="1:26" ht="14.25" x14ac:dyDescent="0.2">
      <c r="A118" s="55"/>
      <c r="B118" s="56"/>
      <c r="C118" s="56" t="s">
        <v>707</v>
      </c>
      <c r="D118" s="37" t="s">
        <v>706</v>
      </c>
      <c r="E118" s="13">
        <f>Source!CA100</f>
        <v>65</v>
      </c>
      <c r="F118" s="59"/>
      <c r="G118" s="39"/>
      <c r="H118" s="40">
        <f>SUM(U114:U120)</f>
        <v>437.71</v>
      </c>
      <c r="I118" s="42"/>
      <c r="J118" s="35">
        <f>Source!AU100</f>
        <v>65</v>
      </c>
      <c r="K118" s="40">
        <f>SUM(V114:V120)</f>
        <v>2858.25</v>
      </c>
      <c r="L118" s="41"/>
    </row>
    <row r="119" spans="1:26" ht="14.25" x14ac:dyDescent="0.2">
      <c r="A119" s="55"/>
      <c r="B119" s="56"/>
      <c r="C119" s="56" t="s">
        <v>708</v>
      </c>
      <c r="D119" s="37" t="s">
        <v>709</v>
      </c>
      <c r="E119" s="13">
        <f>Source!AQ100</f>
        <v>2</v>
      </c>
      <c r="F119" s="38"/>
      <c r="G119" s="39" t="str">
        <f>Source!DI100</f>
        <v/>
      </c>
      <c r="H119" s="40"/>
      <c r="I119" s="39"/>
      <c r="J119" s="39"/>
      <c r="K119" s="40"/>
      <c r="L119" s="51">
        <f>Source!U100</f>
        <v>70</v>
      </c>
    </row>
    <row r="120" spans="1:26" ht="28.5" x14ac:dyDescent="0.2">
      <c r="A120" s="57" t="str">
        <f>Source!E102</f>
        <v>10,1</v>
      </c>
      <c r="B120" s="58" t="str">
        <f>Source!F102</f>
        <v>61.2.04.07-0008</v>
      </c>
      <c r="C120" s="58" t="str">
        <f>Source!G102</f>
        <v>Оповещатель световой МОЛНИЯ-12(24)</v>
      </c>
      <c r="D120" s="43" t="str">
        <f>Source!H102</f>
        <v>шт.</v>
      </c>
      <c r="E120" s="44">
        <f>Source!I102</f>
        <v>35</v>
      </c>
      <c r="F120" s="45">
        <f>Source!AL102+Source!AM102+Source!AO102</f>
        <v>38.380000000000003</v>
      </c>
      <c r="G120" s="53" t="s">
        <v>6</v>
      </c>
      <c r="H120" s="47">
        <f>ROUND(Source!AC102*Source!I102, 2)+ROUND(Source!AD102*Source!I102, 2)+ROUND(Source!AF102*Source!I102, 2)</f>
        <v>1343.3</v>
      </c>
      <c r="I120" s="46"/>
      <c r="J120" s="46">
        <f>IF(Source!BC102&lt;&gt; 0, Source!BC102, 1)</f>
        <v>6.53</v>
      </c>
      <c r="K120" s="47">
        <f>Source!O102</f>
        <v>8771.75</v>
      </c>
      <c r="L120" s="54"/>
      <c r="S120">
        <f>ROUND((Source!FX102/100)*((ROUND(Source!AF102*Source!I102, 2)+ROUND(Source!AE102*Source!I102, 2))), 2)</f>
        <v>0</v>
      </c>
      <c r="T120">
        <f>Source!X102</f>
        <v>0</v>
      </c>
      <c r="U120">
        <f>ROUND((Source!FY102/100)*((ROUND(Source!AF102*Source!I102, 2)+ROUND(Source!AE102*Source!I102, 2))), 2)</f>
        <v>0</v>
      </c>
      <c r="V120">
        <f>Source!Y102</f>
        <v>0</v>
      </c>
      <c r="W120">
        <f>IF(Source!BI102&lt;=1,H120, 0)</f>
        <v>0</v>
      </c>
      <c r="X120">
        <f>IF(Source!BI102=2,H120, 0)</f>
        <v>1343.3</v>
      </c>
      <c r="Y120">
        <f>IF(Source!BI102=3,H120, 0)</f>
        <v>0</v>
      </c>
      <c r="Z120">
        <f>IF(Source!BI102=4,H120, 0)</f>
        <v>0</v>
      </c>
    </row>
    <row r="121" spans="1:26" ht="15" x14ac:dyDescent="0.25">
      <c r="G121" s="91">
        <f>H115+H116+H117+H118+SUM(H120:H120)</f>
        <v>3146.74</v>
      </c>
      <c r="H121" s="91"/>
      <c r="J121" s="91">
        <f>K115+K116+K117+K118+SUM(K120:K120)</f>
        <v>20548.2</v>
      </c>
      <c r="K121" s="91"/>
      <c r="L121" s="49">
        <f>Source!U100</f>
        <v>70</v>
      </c>
      <c r="O121" s="29">
        <f>G121</f>
        <v>3146.74</v>
      </c>
      <c r="P121" s="29">
        <f>J121</f>
        <v>20548.2</v>
      </c>
      <c r="Q121" s="29">
        <f>L121</f>
        <v>70</v>
      </c>
      <c r="W121">
        <f>IF(Source!BI100&lt;=1,H115+H116+H117+H118, 0)</f>
        <v>0</v>
      </c>
      <c r="X121">
        <f>IF(Source!BI100=2,H115+H116+H117+H118, 0)</f>
        <v>1803.44</v>
      </c>
      <c r="Y121">
        <f>IF(Source!BI100=3,H115+H116+H117+H118, 0)</f>
        <v>0</v>
      </c>
      <c r="Z121">
        <f>IF(Source!BI100=4,H115+H116+H117+H118, 0)</f>
        <v>0</v>
      </c>
    </row>
    <row r="122" spans="1:26" ht="42.75" x14ac:dyDescent="0.2">
      <c r="A122" s="55" t="str">
        <f>Source!E104</f>
        <v>11</v>
      </c>
      <c r="B122" s="56" t="str">
        <f>Source!F104</f>
        <v>м10-04-100-06</v>
      </c>
      <c r="C122" s="56" t="str">
        <f>Source!G104</f>
        <v>Оборудование радиотрансляционных узлов аппаратура настольная, масса до 20 кг</v>
      </c>
      <c r="D122" s="37" t="str">
        <f>Source!H104</f>
        <v>ШТ</v>
      </c>
      <c r="E122" s="13">
        <f>Source!I104</f>
        <v>4</v>
      </c>
      <c r="F122" s="38">
        <f>Source!AL104+Source!AM104+Source!AO104</f>
        <v>250.69</v>
      </c>
      <c r="G122" s="39"/>
      <c r="H122" s="40"/>
      <c r="I122" s="39" t="str">
        <f>Source!BO104</f>
        <v/>
      </c>
      <c r="J122" s="39"/>
      <c r="K122" s="40"/>
      <c r="L122" s="41"/>
      <c r="S122">
        <f>ROUND((Source!FX104/100)*((ROUND(Source!AF104*Source!I104, 2)+ROUND(Source!AE104*Source!I104, 2))), 2)</f>
        <v>247.81</v>
      </c>
      <c r="T122">
        <f>Source!X104</f>
        <v>1618.21</v>
      </c>
      <c r="U122">
        <f>ROUND((Source!FY104/100)*((ROUND(Source!AF104*Source!I104, 2)+ROUND(Source!AE104*Source!I104, 2))), 2)</f>
        <v>175.08</v>
      </c>
      <c r="V122">
        <f>Source!Y104</f>
        <v>1143.3</v>
      </c>
    </row>
    <row r="123" spans="1:26" ht="14.25" x14ac:dyDescent="0.2">
      <c r="A123" s="55"/>
      <c r="B123" s="56"/>
      <c r="C123" s="56" t="s">
        <v>704</v>
      </c>
      <c r="D123" s="37"/>
      <c r="E123" s="13"/>
      <c r="F123" s="38">
        <f>Source!AO104</f>
        <v>67.34</v>
      </c>
      <c r="G123" s="39" t="str">
        <f>Source!DG104</f>
        <v/>
      </c>
      <c r="H123" s="40">
        <f>ROUND(Source!AF104*Source!I104, 2)</f>
        <v>269.36</v>
      </c>
      <c r="I123" s="39"/>
      <c r="J123" s="39">
        <f>IF(Source!BA104&lt;&gt; 0, Source!BA104, 1)</f>
        <v>6.53</v>
      </c>
      <c r="K123" s="40">
        <f>Source!S104</f>
        <v>1758.92</v>
      </c>
      <c r="L123" s="41"/>
      <c r="R123">
        <f>H123</f>
        <v>269.36</v>
      </c>
    </row>
    <row r="124" spans="1:26" ht="14.25" x14ac:dyDescent="0.2">
      <c r="A124" s="55"/>
      <c r="B124" s="56"/>
      <c r="C124" s="56" t="s">
        <v>711</v>
      </c>
      <c r="D124" s="37"/>
      <c r="E124" s="13"/>
      <c r="F124" s="38">
        <f>Source!AL104</f>
        <v>183.35</v>
      </c>
      <c r="G124" s="39" t="str">
        <f>Source!DD104</f>
        <v/>
      </c>
      <c r="H124" s="40">
        <f>ROUND(Source!AC104*Source!I104, 2)</f>
        <v>733.4</v>
      </c>
      <c r="I124" s="39"/>
      <c r="J124" s="39">
        <f>IF(Source!BC104&lt;&gt; 0, Source!BC104, 1)</f>
        <v>6.53</v>
      </c>
      <c r="K124" s="40">
        <f>Source!P104</f>
        <v>4789.1000000000004</v>
      </c>
      <c r="L124" s="41"/>
    </row>
    <row r="125" spans="1:26" ht="14.25" x14ac:dyDescent="0.2">
      <c r="A125" s="55"/>
      <c r="B125" s="56"/>
      <c r="C125" s="56" t="s">
        <v>705</v>
      </c>
      <c r="D125" s="37" t="s">
        <v>706</v>
      </c>
      <c r="E125" s="13">
        <f>Source!BZ104</f>
        <v>92</v>
      </c>
      <c r="F125" s="59"/>
      <c r="G125" s="39"/>
      <c r="H125" s="40">
        <f>SUM(S122:S130)</f>
        <v>247.81</v>
      </c>
      <c r="I125" s="42"/>
      <c r="J125" s="35">
        <f>Source!AT104</f>
        <v>92</v>
      </c>
      <c r="K125" s="40">
        <f>SUM(T122:T130)</f>
        <v>1618.21</v>
      </c>
      <c r="L125" s="41"/>
    </row>
    <row r="126" spans="1:26" ht="14.25" x14ac:dyDescent="0.2">
      <c r="A126" s="55"/>
      <c r="B126" s="56"/>
      <c r="C126" s="56" t="s">
        <v>707</v>
      </c>
      <c r="D126" s="37" t="s">
        <v>706</v>
      </c>
      <c r="E126" s="13">
        <f>Source!CA104</f>
        <v>65</v>
      </c>
      <c r="F126" s="59"/>
      <c r="G126" s="39"/>
      <c r="H126" s="40">
        <f>SUM(U122:U130)</f>
        <v>175.08</v>
      </c>
      <c r="I126" s="42"/>
      <c r="J126" s="35">
        <f>Source!AU104</f>
        <v>65</v>
      </c>
      <c r="K126" s="40">
        <f>SUM(V122:V130)</f>
        <v>1143.3</v>
      </c>
      <c r="L126" s="41"/>
    </row>
    <row r="127" spans="1:26" ht="14.25" x14ac:dyDescent="0.2">
      <c r="A127" s="55"/>
      <c r="B127" s="56"/>
      <c r="C127" s="56" t="s">
        <v>708</v>
      </c>
      <c r="D127" s="37" t="s">
        <v>709</v>
      </c>
      <c r="E127" s="13">
        <f>Source!AQ104</f>
        <v>7</v>
      </c>
      <c r="F127" s="38"/>
      <c r="G127" s="39" t="str">
        <f>Source!DI104</f>
        <v/>
      </c>
      <c r="H127" s="40"/>
      <c r="I127" s="39"/>
      <c r="J127" s="39"/>
      <c r="K127" s="40"/>
      <c r="L127" s="51">
        <f>Source!U104</f>
        <v>28</v>
      </c>
    </row>
    <row r="128" spans="1:26" ht="68.25" x14ac:dyDescent="0.2">
      <c r="A128" s="55" t="str">
        <f>Source!E106</f>
        <v>11,1</v>
      </c>
      <c r="B128" s="56" t="str">
        <f>Source!F106</f>
        <v>Цена поставщика</v>
      </c>
      <c r="C128" s="56" t="s">
        <v>713</v>
      </c>
      <c r="D128" s="37" t="str">
        <f>Source!H106</f>
        <v>ШТ</v>
      </c>
      <c r="E128" s="13">
        <f>Source!I106</f>
        <v>2</v>
      </c>
      <c r="F128" s="38">
        <f>Source!AL106+Source!AM106+Source!AO106</f>
        <v>27656.41</v>
      </c>
      <c r="G128" s="52" t="s">
        <v>6</v>
      </c>
      <c r="H128" s="40">
        <f>ROUND(Source!AC106*Source!I106, 2)+ROUND(Source!AD106*Source!I106, 2)+ROUND(Source!AF106*Source!I106, 2)</f>
        <v>55312.82</v>
      </c>
      <c r="I128" s="39"/>
      <c r="J128" s="39">
        <f>IF(Source!BC106&lt;&gt; 0, Source!BC106, 1)</f>
        <v>3.53</v>
      </c>
      <c r="K128" s="40">
        <f>Source!O106</f>
        <v>195254.25</v>
      </c>
      <c r="L128" s="41"/>
      <c r="S128">
        <f>ROUND((Source!FX106/100)*((ROUND(Source!AF106*Source!I106, 2)+ROUND(Source!AE106*Source!I106, 2))), 2)</f>
        <v>0</v>
      </c>
      <c r="T128">
        <f>Source!X106</f>
        <v>0</v>
      </c>
      <c r="U128">
        <f>ROUND((Source!FY106/100)*((ROUND(Source!AF106*Source!I106, 2)+ROUND(Source!AE106*Source!I106, 2))), 2)</f>
        <v>0</v>
      </c>
      <c r="V128">
        <f>Source!Y106</f>
        <v>0</v>
      </c>
      <c r="W128">
        <f>IF(Source!BI106&lt;=1,H128, 0)</f>
        <v>0</v>
      </c>
      <c r="X128">
        <f>IF(Source!BI106=2,H128, 0)</f>
        <v>55312.82</v>
      </c>
      <c r="Y128">
        <f>IF(Source!BI106=3,H128, 0)</f>
        <v>0</v>
      </c>
      <c r="Z128">
        <f>IF(Source!BI106=4,H128, 0)</f>
        <v>0</v>
      </c>
    </row>
    <row r="129" spans="1:26" ht="54" x14ac:dyDescent="0.2">
      <c r="A129" s="55" t="str">
        <f>Source!E108</f>
        <v>11,2</v>
      </c>
      <c r="B129" s="56" t="str">
        <f>Source!F108</f>
        <v>Цена поставщика</v>
      </c>
      <c r="C129" s="56" t="s">
        <v>714</v>
      </c>
      <c r="D129" s="37" t="str">
        <f>Source!H108</f>
        <v>ШТ</v>
      </c>
      <c r="E129" s="13">
        <f>Source!I108</f>
        <v>1</v>
      </c>
      <c r="F129" s="38">
        <f>Source!AL108+Source!AM108+Source!AO108</f>
        <v>41484.61</v>
      </c>
      <c r="G129" s="52" t="s">
        <v>6</v>
      </c>
      <c r="H129" s="40">
        <f>ROUND(Source!AC108*Source!I108, 2)+ROUND(Source!AD108*Source!I108, 2)+ROUND(Source!AF108*Source!I108, 2)</f>
        <v>41484.61</v>
      </c>
      <c r="I129" s="39"/>
      <c r="J129" s="39">
        <f>IF(Source!BC108&lt;&gt; 0, Source!BC108, 1)</f>
        <v>3.53</v>
      </c>
      <c r="K129" s="40">
        <f>Source!O108</f>
        <v>146440.67000000001</v>
      </c>
      <c r="L129" s="41"/>
      <c r="S129">
        <f>ROUND((Source!FX108/100)*((ROUND(Source!AF108*Source!I108, 2)+ROUND(Source!AE108*Source!I108, 2))), 2)</f>
        <v>0</v>
      </c>
      <c r="T129">
        <f>Source!X108</f>
        <v>0</v>
      </c>
      <c r="U129">
        <f>ROUND((Source!FY108/100)*((ROUND(Source!AF108*Source!I108, 2)+ROUND(Source!AE108*Source!I108, 2))), 2)</f>
        <v>0</v>
      </c>
      <c r="V129">
        <f>Source!Y108</f>
        <v>0</v>
      </c>
      <c r="W129">
        <f>IF(Source!BI108&lt;=1,H129, 0)</f>
        <v>0</v>
      </c>
      <c r="X129">
        <f>IF(Source!BI108=2,H129, 0)</f>
        <v>41484.61</v>
      </c>
      <c r="Y129">
        <f>IF(Source!BI108=3,H129, 0)</f>
        <v>0</v>
      </c>
      <c r="Z129">
        <f>IF(Source!BI108=4,H129, 0)</f>
        <v>0</v>
      </c>
    </row>
    <row r="130" spans="1:26" ht="54" x14ac:dyDescent="0.2">
      <c r="A130" s="57" t="str">
        <f>Source!E110</f>
        <v>11,3</v>
      </c>
      <c r="B130" s="58" t="str">
        <f>Source!F110</f>
        <v>Цена поставщика</v>
      </c>
      <c r="C130" s="58" t="s">
        <v>715</v>
      </c>
      <c r="D130" s="43" t="str">
        <f>Source!H110</f>
        <v>ШТ</v>
      </c>
      <c r="E130" s="44">
        <f>Source!I110</f>
        <v>1</v>
      </c>
      <c r="F130" s="45">
        <f>Source!AL110+Source!AM110+Source!AO110</f>
        <v>27656.41</v>
      </c>
      <c r="G130" s="53" t="s">
        <v>6</v>
      </c>
      <c r="H130" s="47">
        <f>ROUND(Source!AC110*Source!I110, 2)+ROUND(Source!AD110*Source!I110, 2)+ROUND(Source!AF110*Source!I110, 2)</f>
        <v>27656.41</v>
      </c>
      <c r="I130" s="46"/>
      <c r="J130" s="46">
        <f>IF(Source!BC110&lt;&gt; 0, Source!BC110, 1)</f>
        <v>3.53</v>
      </c>
      <c r="K130" s="47">
        <f>Source!O110</f>
        <v>97627.13</v>
      </c>
      <c r="L130" s="54"/>
      <c r="S130">
        <f>ROUND((Source!FX110/100)*((ROUND(Source!AF110*Source!I110, 2)+ROUND(Source!AE110*Source!I110, 2))), 2)</f>
        <v>0</v>
      </c>
      <c r="T130">
        <f>Source!X110</f>
        <v>0</v>
      </c>
      <c r="U130">
        <f>ROUND((Source!FY110/100)*((ROUND(Source!AF110*Source!I110, 2)+ROUND(Source!AE110*Source!I110, 2))), 2)</f>
        <v>0</v>
      </c>
      <c r="V130">
        <f>Source!Y110</f>
        <v>0</v>
      </c>
      <c r="W130">
        <f>IF(Source!BI110&lt;=1,H130, 0)</f>
        <v>0</v>
      </c>
      <c r="X130">
        <f>IF(Source!BI110=2,H130, 0)</f>
        <v>27656.41</v>
      </c>
      <c r="Y130">
        <f>IF(Source!BI110=3,H130, 0)</f>
        <v>0</v>
      </c>
      <c r="Z130">
        <f>IF(Source!BI110=4,H130, 0)</f>
        <v>0</v>
      </c>
    </row>
    <row r="131" spans="1:26" ht="15" x14ac:dyDescent="0.25">
      <c r="G131" s="91">
        <f>H123+H124+H125+H126+SUM(H128:H130)</f>
        <v>125879.48999999999</v>
      </c>
      <c r="H131" s="91"/>
      <c r="J131" s="91">
        <f>K123+K124+K125+K126+SUM(K128:K130)</f>
        <v>448631.58000000007</v>
      </c>
      <c r="K131" s="91"/>
      <c r="L131" s="49">
        <f>Source!U104</f>
        <v>28</v>
      </c>
      <c r="O131" s="29">
        <f>G131</f>
        <v>125879.48999999999</v>
      </c>
      <c r="P131" s="29">
        <f>J131</f>
        <v>448631.58000000007</v>
      </c>
      <c r="Q131" s="29">
        <f>L131</f>
        <v>28</v>
      </c>
      <c r="W131">
        <f>IF(Source!BI104&lt;=1,H123+H124+H125+H126, 0)</f>
        <v>0</v>
      </c>
      <c r="X131">
        <f>IF(Source!BI104=2,H123+H124+H125+H126, 0)</f>
        <v>1425.6499999999999</v>
      </c>
      <c r="Y131">
        <f>IF(Source!BI104=3,H123+H124+H125+H126, 0)</f>
        <v>0</v>
      </c>
      <c r="Z131">
        <f>IF(Source!BI104=4,H123+H124+H125+H126, 0)</f>
        <v>0</v>
      </c>
    </row>
    <row r="132" spans="1:26" ht="28.5" x14ac:dyDescent="0.2">
      <c r="A132" s="55" t="str">
        <f>Source!E112</f>
        <v>12</v>
      </c>
      <c r="B132" s="56" t="str">
        <f>Source!F112</f>
        <v>м10-08-003-03</v>
      </c>
      <c r="C132" s="56" t="str">
        <f>Source!G112</f>
        <v>Устройство ультразвуковое, блок питания и контроля</v>
      </c>
      <c r="D132" s="37" t="str">
        <f>Source!H112</f>
        <v>ШТ</v>
      </c>
      <c r="E132" s="13">
        <f>Source!I112</f>
        <v>6</v>
      </c>
      <c r="F132" s="38">
        <f>Source!AL112+Source!AM112+Source!AO112</f>
        <v>41.089999999999996</v>
      </c>
      <c r="G132" s="39"/>
      <c r="H132" s="40"/>
      <c r="I132" s="39" t="str">
        <f>Source!BO112</f>
        <v/>
      </c>
      <c r="J132" s="39"/>
      <c r="K132" s="40"/>
      <c r="L132" s="41"/>
      <c r="S132">
        <f>ROUND((Source!FX112/100)*((ROUND(Source!AF112*Source!I112, 2)+ROUND(Source!AE112*Source!I112, 2))), 2)</f>
        <v>176.45</v>
      </c>
      <c r="T132">
        <f>Source!X112</f>
        <v>1152.21</v>
      </c>
      <c r="U132">
        <f>ROUND((Source!FY112/100)*((ROUND(Source!AF112*Source!I112, 2)+ROUND(Source!AE112*Source!I112, 2))), 2)</f>
        <v>132.34</v>
      </c>
      <c r="V132">
        <f>Source!Y112</f>
        <v>864.16</v>
      </c>
    </row>
    <row r="133" spans="1:26" ht="14.25" x14ac:dyDescent="0.2">
      <c r="A133" s="55"/>
      <c r="B133" s="56"/>
      <c r="C133" s="56" t="s">
        <v>704</v>
      </c>
      <c r="D133" s="37"/>
      <c r="E133" s="13"/>
      <c r="F133" s="38">
        <f>Source!AO112</f>
        <v>36.76</v>
      </c>
      <c r="G133" s="39" t="str">
        <f>Source!DG112</f>
        <v/>
      </c>
      <c r="H133" s="40">
        <f>ROUND(Source!AF112*Source!I112, 2)</f>
        <v>220.56</v>
      </c>
      <c r="I133" s="39"/>
      <c r="J133" s="39">
        <f>IF(Source!BA112&lt;&gt; 0, Source!BA112, 1)</f>
        <v>6.53</v>
      </c>
      <c r="K133" s="40">
        <f>Source!S112</f>
        <v>1440.26</v>
      </c>
      <c r="L133" s="41"/>
      <c r="R133">
        <f>H133</f>
        <v>220.56</v>
      </c>
    </row>
    <row r="134" spans="1:26" ht="14.25" x14ac:dyDescent="0.2">
      <c r="A134" s="55"/>
      <c r="B134" s="56"/>
      <c r="C134" s="56" t="s">
        <v>711</v>
      </c>
      <c r="D134" s="37"/>
      <c r="E134" s="13"/>
      <c r="F134" s="38">
        <f>Source!AL112</f>
        <v>4.33</v>
      </c>
      <c r="G134" s="39" t="str">
        <f>Source!DD112</f>
        <v/>
      </c>
      <c r="H134" s="40">
        <f>ROUND(Source!AC112*Source!I112, 2)</f>
        <v>25.98</v>
      </c>
      <c r="I134" s="39"/>
      <c r="J134" s="39">
        <f>IF(Source!BC112&lt;&gt; 0, Source!BC112, 1)</f>
        <v>6.53</v>
      </c>
      <c r="K134" s="40">
        <f>Source!P112</f>
        <v>169.65</v>
      </c>
      <c r="L134" s="41"/>
    </row>
    <row r="135" spans="1:26" ht="14.25" x14ac:dyDescent="0.2">
      <c r="A135" s="55"/>
      <c r="B135" s="56"/>
      <c r="C135" s="56" t="s">
        <v>705</v>
      </c>
      <c r="D135" s="37" t="s">
        <v>706</v>
      </c>
      <c r="E135" s="13">
        <f>Source!BZ112</f>
        <v>80</v>
      </c>
      <c r="F135" s="59"/>
      <c r="G135" s="39"/>
      <c r="H135" s="40">
        <f>SUM(S132:S138)</f>
        <v>176.45</v>
      </c>
      <c r="I135" s="42"/>
      <c r="J135" s="35">
        <f>Source!AT112</f>
        <v>80</v>
      </c>
      <c r="K135" s="40">
        <f>SUM(T132:T138)</f>
        <v>1152.21</v>
      </c>
      <c r="L135" s="41"/>
    </row>
    <row r="136" spans="1:26" ht="14.25" x14ac:dyDescent="0.2">
      <c r="A136" s="55"/>
      <c r="B136" s="56"/>
      <c r="C136" s="56" t="s">
        <v>707</v>
      </c>
      <c r="D136" s="37" t="s">
        <v>706</v>
      </c>
      <c r="E136" s="13">
        <f>Source!CA112</f>
        <v>60</v>
      </c>
      <c r="F136" s="59"/>
      <c r="G136" s="39"/>
      <c r="H136" s="40">
        <f>SUM(U132:U138)</f>
        <v>132.34</v>
      </c>
      <c r="I136" s="42"/>
      <c r="J136" s="35">
        <f>Source!AU112</f>
        <v>60</v>
      </c>
      <c r="K136" s="40">
        <f>SUM(V132:V138)</f>
        <v>864.16</v>
      </c>
      <c r="L136" s="41"/>
    </row>
    <row r="137" spans="1:26" ht="14.25" x14ac:dyDescent="0.2">
      <c r="A137" s="55"/>
      <c r="B137" s="56"/>
      <c r="C137" s="56" t="s">
        <v>708</v>
      </c>
      <c r="D137" s="37" t="s">
        <v>709</v>
      </c>
      <c r="E137" s="13">
        <f>Source!AQ112</f>
        <v>3.6</v>
      </c>
      <c r="F137" s="38"/>
      <c r="G137" s="39" t="str">
        <f>Source!DI112</f>
        <v/>
      </c>
      <c r="H137" s="40"/>
      <c r="I137" s="39"/>
      <c r="J137" s="39"/>
      <c r="K137" s="40"/>
      <c r="L137" s="51">
        <f>Source!U112</f>
        <v>21.6</v>
      </c>
    </row>
    <row r="138" spans="1:26" ht="28.5" x14ac:dyDescent="0.2">
      <c r="A138" s="57" t="str">
        <f>Source!E114</f>
        <v>12,1</v>
      </c>
      <c r="B138" s="58" t="str">
        <f>Source!F114</f>
        <v>62.4.02.03-0021</v>
      </c>
      <c r="C138" s="58" t="str">
        <f>Source!G114</f>
        <v>Источник вторичного электропитания резервированный ИВЭПР 12-5 К1</v>
      </c>
      <c r="D138" s="43" t="str">
        <f>Source!H114</f>
        <v>шт.</v>
      </c>
      <c r="E138" s="44">
        <f>Source!I114</f>
        <v>6</v>
      </c>
      <c r="F138" s="45">
        <f>Source!AL114+Source!AM114+Source!AO114</f>
        <v>284.8</v>
      </c>
      <c r="G138" s="53" t="s">
        <v>6</v>
      </c>
      <c r="H138" s="47">
        <f>ROUND(Source!AC114*Source!I114, 2)+ROUND(Source!AD114*Source!I114, 2)+ROUND(Source!AF114*Source!I114, 2)</f>
        <v>1708.8</v>
      </c>
      <c r="I138" s="46"/>
      <c r="J138" s="46">
        <f>IF(Source!BC114&lt;&gt; 0, Source!BC114, 1)</f>
        <v>6.53</v>
      </c>
      <c r="K138" s="47">
        <f>Source!O114</f>
        <v>11158.46</v>
      </c>
      <c r="L138" s="54"/>
      <c r="S138">
        <f>ROUND((Source!FX114/100)*((ROUND(Source!AF114*Source!I114, 2)+ROUND(Source!AE114*Source!I114, 2))), 2)</f>
        <v>0</v>
      </c>
      <c r="T138">
        <f>Source!X114</f>
        <v>0</v>
      </c>
      <c r="U138">
        <f>ROUND((Source!FY114/100)*((ROUND(Source!AF114*Source!I114, 2)+ROUND(Source!AE114*Source!I114, 2))), 2)</f>
        <v>0</v>
      </c>
      <c r="V138">
        <f>Source!Y114</f>
        <v>0</v>
      </c>
      <c r="W138">
        <f>IF(Source!BI114&lt;=1,H138, 0)</f>
        <v>0</v>
      </c>
      <c r="X138">
        <f>IF(Source!BI114=2,H138, 0)</f>
        <v>1708.8</v>
      </c>
      <c r="Y138">
        <f>IF(Source!BI114=3,H138, 0)</f>
        <v>0</v>
      </c>
      <c r="Z138">
        <f>IF(Source!BI114=4,H138, 0)</f>
        <v>0</v>
      </c>
    </row>
    <row r="139" spans="1:26" ht="15" x14ac:dyDescent="0.25">
      <c r="G139" s="91">
        <f>H133+H134+H135+H136+SUM(H138:H138)</f>
        <v>2264.13</v>
      </c>
      <c r="H139" s="91"/>
      <c r="J139" s="91">
        <f>K133+K134+K135+K136+SUM(K138:K138)</f>
        <v>14784.739999999998</v>
      </c>
      <c r="K139" s="91"/>
      <c r="L139" s="49">
        <f>Source!U112</f>
        <v>21.6</v>
      </c>
      <c r="O139" s="29">
        <f>G139</f>
        <v>2264.13</v>
      </c>
      <c r="P139" s="29">
        <f>J139</f>
        <v>14784.739999999998</v>
      </c>
      <c r="Q139" s="29">
        <f>L139</f>
        <v>21.6</v>
      </c>
      <c r="W139">
        <f>IF(Source!BI112&lt;=1,H133+H134+H135+H136, 0)</f>
        <v>0</v>
      </c>
      <c r="X139">
        <f>IF(Source!BI112=2,H133+H134+H135+H136, 0)</f>
        <v>555.33000000000004</v>
      </c>
      <c r="Y139">
        <f>IF(Source!BI112=3,H133+H134+H135+H136, 0)</f>
        <v>0</v>
      </c>
      <c r="Z139">
        <f>IF(Source!BI112=4,H133+H134+H135+H136, 0)</f>
        <v>0</v>
      </c>
    </row>
    <row r="140" spans="1:26" ht="28.5" x14ac:dyDescent="0.2">
      <c r="A140" s="55" t="str">
        <f>Source!E116</f>
        <v>13</v>
      </c>
      <c r="B140" s="56" t="str">
        <f>Source!F116</f>
        <v>м10-08-003-03</v>
      </c>
      <c r="C140" s="56" t="str">
        <f>Source!G116</f>
        <v>Устройство ультразвуковое, блок питания и контроля</v>
      </c>
      <c r="D140" s="37" t="str">
        <f>Source!H116</f>
        <v>ШТ</v>
      </c>
      <c r="E140" s="13">
        <f>Source!I116</f>
        <v>1</v>
      </c>
      <c r="F140" s="38">
        <f>Source!AL116+Source!AM116+Source!AO116</f>
        <v>41.089999999999996</v>
      </c>
      <c r="G140" s="39"/>
      <c r="H140" s="40"/>
      <c r="I140" s="39" t="str">
        <f>Source!BO116</f>
        <v/>
      </c>
      <c r="J140" s="39"/>
      <c r="K140" s="40"/>
      <c r="L140" s="41"/>
      <c r="S140">
        <f>ROUND((Source!FX116/100)*((ROUND(Source!AF116*Source!I116, 2)+ROUND(Source!AE116*Source!I116, 2))), 2)</f>
        <v>29.41</v>
      </c>
      <c r="T140">
        <f>Source!X116</f>
        <v>192.03</v>
      </c>
      <c r="U140">
        <f>ROUND((Source!FY116/100)*((ROUND(Source!AF116*Source!I116, 2)+ROUND(Source!AE116*Source!I116, 2))), 2)</f>
        <v>22.06</v>
      </c>
      <c r="V140">
        <f>Source!Y116</f>
        <v>144.02000000000001</v>
      </c>
    </row>
    <row r="141" spans="1:26" ht="14.25" x14ac:dyDescent="0.2">
      <c r="A141" s="55"/>
      <c r="B141" s="56"/>
      <c r="C141" s="56" t="s">
        <v>704</v>
      </c>
      <c r="D141" s="37"/>
      <c r="E141" s="13"/>
      <c r="F141" s="38">
        <f>Source!AO116</f>
        <v>36.76</v>
      </c>
      <c r="G141" s="39" t="str">
        <f>Source!DG116</f>
        <v/>
      </c>
      <c r="H141" s="40">
        <f>ROUND(Source!AF116*Source!I116, 2)</f>
        <v>36.76</v>
      </c>
      <c r="I141" s="39"/>
      <c r="J141" s="39">
        <f>IF(Source!BA116&lt;&gt; 0, Source!BA116, 1)</f>
        <v>6.53</v>
      </c>
      <c r="K141" s="40">
        <f>Source!S116</f>
        <v>240.04</v>
      </c>
      <c r="L141" s="41"/>
      <c r="R141">
        <f>H141</f>
        <v>36.76</v>
      </c>
    </row>
    <row r="142" spans="1:26" ht="14.25" x14ac:dyDescent="0.2">
      <c r="A142" s="55"/>
      <c r="B142" s="56"/>
      <c r="C142" s="56" t="s">
        <v>711</v>
      </c>
      <c r="D142" s="37"/>
      <c r="E142" s="13"/>
      <c r="F142" s="38">
        <f>Source!AL116</f>
        <v>4.33</v>
      </c>
      <c r="G142" s="39" t="str">
        <f>Source!DD116</f>
        <v/>
      </c>
      <c r="H142" s="40">
        <f>ROUND(Source!AC116*Source!I116, 2)</f>
        <v>4.33</v>
      </c>
      <c r="I142" s="39"/>
      <c r="J142" s="39">
        <f>IF(Source!BC116&lt;&gt; 0, Source!BC116, 1)</f>
        <v>6.53</v>
      </c>
      <c r="K142" s="40">
        <f>Source!P116</f>
        <v>28.27</v>
      </c>
      <c r="L142" s="41"/>
    </row>
    <row r="143" spans="1:26" ht="14.25" x14ac:dyDescent="0.2">
      <c r="A143" s="55"/>
      <c r="B143" s="56"/>
      <c r="C143" s="56" t="s">
        <v>705</v>
      </c>
      <c r="D143" s="37" t="s">
        <v>706</v>
      </c>
      <c r="E143" s="13">
        <f>Source!BZ116</f>
        <v>80</v>
      </c>
      <c r="F143" s="59"/>
      <c r="G143" s="39"/>
      <c r="H143" s="40">
        <f>SUM(S140:S146)</f>
        <v>29.41</v>
      </c>
      <c r="I143" s="42"/>
      <c r="J143" s="35">
        <f>Source!AT116</f>
        <v>80</v>
      </c>
      <c r="K143" s="40">
        <f>SUM(T140:T146)</f>
        <v>192.03</v>
      </c>
      <c r="L143" s="41"/>
    </row>
    <row r="144" spans="1:26" ht="14.25" x14ac:dyDescent="0.2">
      <c r="A144" s="55"/>
      <c r="B144" s="56"/>
      <c r="C144" s="56" t="s">
        <v>707</v>
      </c>
      <c r="D144" s="37" t="s">
        <v>706</v>
      </c>
      <c r="E144" s="13">
        <f>Source!CA116</f>
        <v>60</v>
      </c>
      <c r="F144" s="59"/>
      <c r="G144" s="39"/>
      <c r="H144" s="40">
        <f>SUM(U140:U146)</f>
        <v>22.06</v>
      </c>
      <c r="I144" s="42"/>
      <c r="J144" s="35">
        <f>Source!AU116</f>
        <v>60</v>
      </c>
      <c r="K144" s="40">
        <f>SUM(V140:V146)</f>
        <v>144.02000000000001</v>
      </c>
      <c r="L144" s="41"/>
    </row>
    <row r="145" spans="1:26" ht="14.25" x14ac:dyDescent="0.2">
      <c r="A145" s="55"/>
      <c r="B145" s="56"/>
      <c r="C145" s="56" t="s">
        <v>708</v>
      </c>
      <c r="D145" s="37" t="s">
        <v>709</v>
      </c>
      <c r="E145" s="13">
        <f>Source!AQ116</f>
        <v>3.6</v>
      </c>
      <c r="F145" s="38"/>
      <c r="G145" s="39" t="str">
        <f>Source!DI116</f>
        <v/>
      </c>
      <c r="H145" s="40"/>
      <c r="I145" s="39"/>
      <c r="J145" s="39"/>
      <c r="K145" s="40"/>
      <c r="L145" s="51">
        <f>Source!U116</f>
        <v>3.6</v>
      </c>
    </row>
    <row r="146" spans="1:26" ht="54" x14ac:dyDescent="0.2">
      <c r="A146" s="57" t="str">
        <f>Source!E118</f>
        <v>13,1</v>
      </c>
      <c r="B146" s="58" t="str">
        <f>Source!F118</f>
        <v>Цена поставщика</v>
      </c>
      <c r="C146" s="58" t="s">
        <v>716</v>
      </c>
      <c r="D146" s="43" t="str">
        <f>Source!H118</f>
        <v>ШТ</v>
      </c>
      <c r="E146" s="44">
        <f>Source!I118</f>
        <v>1</v>
      </c>
      <c r="F146" s="45">
        <f>Source!AL118+Source!AM118+Source!AO118</f>
        <v>15556.73</v>
      </c>
      <c r="G146" s="53" t="s">
        <v>6</v>
      </c>
      <c r="H146" s="47">
        <f>ROUND(Source!AC118*Source!I118, 2)+ROUND(Source!AD118*Source!I118, 2)+ROUND(Source!AF118*Source!I118, 2)</f>
        <v>15556.73</v>
      </c>
      <c r="I146" s="46"/>
      <c r="J146" s="46">
        <f>IF(Source!BC118&lt;&gt; 0, Source!BC118, 1)</f>
        <v>3.53</v>
      </c>
      <c r="K146" s="47">
        <f>Source!O118</f>
        <v>54915.26</v>
      </c>
      <c r="L146" s="54"/>
      <c r="S146">
        <f>ROUND((Source!FX118/100)*((ROUND(Source!AF118*Source!I118, 2)+ROUND(Source!AE118*Source!I118, 2))), 2)</f>
        <v>0</v>
      </c>
      <c r="T146">
        <f>Source!X118</f>
        <v>0</v>
      </c>
      <c r="U146">
        <f>ROUND((Source!FY118/100)*((ROUND(Source!AF118*Source!I118, 2)+ROUND(Source!AE118*Source!I118, 2))), 2)</f>
        <v>0</v>
      </c>
      <c r="V146">
        <f>Source!Y118</f>
        <v>0</v>
      </c>
      <c r="W146">
        <f>IF(Source!BI118&lt;=1,H146, 0)</f>
        <v>0</v>
      </c>
      <c r="X146">
        <f>IF(Source!BI118=2,H146, 0)</f>
        <v>15556.73</v>
      </c>
      <c r="Y146">
        <f>IF(Source!BI118=3,H146, 0)</f>
        <v>0</v>
      </c>
      <c r="Z146">
        <f>IF(Source!BI118=4,H146, 0)</f>
        <v>0</v>
      </c>
    </row>
    <row r="147" spans="1:26" ht="15" x14ac:dyDescent="0.25">
      <c r="G147" s="91">
        <f>H141+H142+H143+H144+SUM(H146:H146)</f>
        <v>15649.289999999999</v>
      </c>
      <c r="H147" s="91"/>
      <c r="J147" s="91">
        <f>K141+K142+K143+K144+SUM(K146:K146)</f>
        <v>55519.62</v>
      </c>
      <c r="K147" s="91"/>
      <c r="L147" s="49">
        <f>Source!U116</f>
        <v>3.6</v>
      </c>
      <c r="O147" s="29">
        <f>G147</f>
        <v>15649.289999999999</v>
      </c>
      <c r="P147" s="29">
        <f>J147</f>
        <v>55519.62</v>
      </c>
      <c r="Q147" s="29">
        <f>L147</f>
        <v>3.6</v>
      </c>
      <c r="W147">
        <f>IF(Source!BI116&lt;=1,H141+H142+H143+H144, 0)</f>
        <v>0</v>
      </c>
      <c r="X147">
        <f>IF(Source!BI116=2,H141+H142+H143+H144, 0)</f>
        <v>92.56</v>
      </c>
      <c r="Y147">
        <f>IF(Source!BI116=3,H141+H142+H143+H144, 0)</f>
        <v>0</v>
      </c>
      <c r="Z147">
        <f>IF(Source!BI116=4,H141+H142+H143+H144, 0)</f>
        <v>0</v>
      </c>
    </row>
    <row r="148" spans="1:26" ht="28.5" x14ac:dyDescent="0.2">
      <c r="A148" s="55" t="str">
        <f>Source!E120</f>
        <v>14</v>
      </c>
      <c r="B148" s="56" t="str">
        <f>Source!F120</f>
        <v>м10-04-101-07</v>
      </c>
      <c r="C148" s="56" t="str">
        <f>Source!G120</f>
        <v>Громкоговоритель или звуковая колонка в помещении</v>
      </c>
      <c r="D148" s="37" t="str">
        <f>Source!H120</f>
        <v>ШТ</v>
      </c>
      <c r="E148" s="13">
        <f>Source!I120</f>
        <v>204</v>
      </c>
      <c r="F148" s="38">
        <f>Source!AL120+Source!AM120+Source!AO120</f>
        <v>30.770000000000003</v>
      </c>
      <c r="G148" s="39"/>
      <c r="H148" s="40"/>
      <c r="I148" s="39" t="str">
        <f>Source!BO120</f>
        <v/>
      </c>
      <c r="J148" s="39"/>
      <c r="K148" s="40"/>
      <c r="L148" s="41"/>
      <c r="S148">
        <f>ROUND((Source!FX120/100)*((ROUND(Source!AF120*Source!I120, 2)+ROUND(Source!AE120*Source!I120, 2))), 2)</f>
        <v>3404.52</v>
      </c>
      <c r="T148">
        <f>Source!X120</f>
        <v>22231.49</v>
      </c>
      <c r="U148">
        <f>ROUND((Source!FY120/100)*((ROUND(Source!AF120*Source!I120, 2)+ROUND(Source!AE120*Source!I120, 2))), 2)</f>
        <v>2405.36</v>
      </c>
      <c r="V148">
        <f>Source!Y120</f>
        <v>15707.03</v>
      </c>
    </row>
    <row r="149" spans="1:26" ht="14.25" x14ac:dyDescent="0.2">
      <c r="A149" s="55"/>
      <c r="B149" s="56"/>
      <c r="C149" s="56" t="s">
        <v>704</v>
      </c>
      <c r="D149" s="37"/>
      <c r="E149" s="13"/>
      <c r="F149" s="38">
        <f>Source!AO120</f>
        <v>18.14</v>
      </c>
      <c r="G149" s="39" t="str">
        <f>Source!DG120</f>
        <v/>
      </c>
      <c r="H149" s="40">
        <f>ROUND(Source!AF120*Source!I120, 2)</f>
        <v>3700.56</v>
      </c>
      <c r="I149" s="39"/>
      <c r="J149" s="39">
        <f>IF(Source!BA120&lt;&gt; 0, Source!BA120, 1)</f>
        <v>6.53</v>
      </c>
      <c r="K149" s="40">
        <f>Source!S120</f>
        <v>24164.66</v>
      </c>
      <c r="L149" s="41"/>
      <c r="R149">
        <f>H149</f>
        <v>3700.56</v>
      </c>
    </row>
    <row r="150" spans="1:26" ht="14.25" x14ac:dyDescent="0.2">
      <c r="A150" s="55"/>
      <c r="B150" s="56"/>
      <c r="C150" s="56" t="s">
        <v>711</v>
      </c>
      <c r="D150" s="37"/>
      <c r="E150" s="13"/>
      <c r="F150" s="38">
        <f>Source!AL120</f>
        <v>12.63</v>
      </c>
      <c r="G150" s="39" t="str">
        <f>Source!DD120</f>
        <v/>
      </c>
      <c r="H150" s="40">
        <f>ROUND(Source!AC120*Source!I120, 2)</f>
        <v>2576.52</v>
      </c>
      <c r="I150" s="39"/>
      <c r="J150" s="39">
        <f>IF(Source!BC120&lt;&gt; 0, Source!BC120, 1)</f>
        <v>6.53</v>
      </c>
      <c r="K150" s="40">
        <f>Source!P120</f>
        <v>16824.68</v>
      </c>
      <c r="L150" s="41"/>
    </row>
    <row r="151" spans="1:26" ht="14.25" x14ac:dyDescent="0.2">
      <c r="A151" s="55"/>
      <c r="B151" s="56"/>
      <c r="C151" s="56" t="s">
        <v>705</v>
      </c>
      <c r="D151" s="37" t="s">
        <v>706</v>
      </c>
      <c r="E151" s="13">
        <f>Source!BZ120</f>
        <v>92</v>
      </c>
      <c r="F151" s="59"/>
      <c r="G151" s="39"/>
      <c r="H151" s="40">
        <f>SUM(S148:S154)</f>
        <v>3404.52</v>
      </c>
      <c r="I151" s="42"/>
      <c r="J151" s="35">
        <f>Source!AT120</f>
        <v>92</v>
      </c>
      <c r="K151" s="40">
        <f>SUM(T148:T154)</f>
        <v>22231.49</v>
      </c>
      <c r="L151" s="41"/>
    </row>
    <row r="152" spans="1:26" ht="14.25" x14ac:dyDescent="0.2">
      <c r="A152" s="55"/>
      <c r="B152" s="56"/>
      <c r="C152" s="56" t="s">
        <v>707</v>
      </c>
      <c r="D152" s="37" t="s">
        <v>706</v>
      </c>
      <c r="E152" s="13">
        <f>Source!CA120</f>
        <v>65</v>
      </c>
      <c r="F152" s="59"/>
      <c r="G152" s="39"/>
      <c r="H152" s="40">
        <f>SUM(U148:U154)</f>
        <v>2405.36</v>
      </c>
      <c r="I152" s="42"/>
      <c r="J152" s="35">
        <f>Source!AU120</f>
        <v>65</v>
      </c>
      <c r="K152" s="40">
        <f>SUM(V148:V154)</f>
        <v>15707.03</v>
      </c>
      <c r="L152" s="41"/>
    </row>
    <row r="153" spans="1:26" ht="14.25" x14ac:dyDescent="0.2">
      <c r="A153" s="55"/>
      <c r="B153" s="56"/>
      <c r="C153" s="56" t="s">
        <v>708</v>
      </c>
      <c r="D153" s="37" t="s">
        <v>709</v>
      </c>
      <c r="E153" s="13">
        <f>Source!AQ120</f>
        <v>2</v>
      </c>
      <c r="F153" s="38"/>
      <c r="G153" s="39" t="str">
        <f>Source!DI120</f>
        <v/>
      </c>
      <c r="H153" s="40"/>
      <c r="I153" s="39"/>
      <c r="J153" s="39"/>
      <c r="K153" s="40"/>
      <c r="L153" s="51">
        <f>Source!U120</f>
        <v>408</v>
      </c>
    </row>
    <row r="154" spans="1:26" ht="68.25" x14ac:dyDescent="0.2">
      <c r="A154" s="57" t="str">
        <f>Source!E122</f>
        <v>14,1</v>
      </c>
      <c r="B154" s="58" t="str">
        <f>Source!F122</f>
        <v>Цена поставщика</v>
      </c>
      <c r="C154" s="58" t="s">
        <v>717</v>
      </c>
      <c r="D154" s="43" t="str">
        <f>Source!H122</f>
        <v>ШТ</v>
      </c>
      <c r="E154" s="44">
        <f>Source!I122</f>
        <v>204</v>
      </c>
      <c r="F154" s="45">
        <f>Source!AL122+Source!AM122+Source!AO122</f>
        <v>359.15</v>
      </c>
      <c r="G154" s="53" t="s">
        <v>6</v>
      </c>
      <c r="H154" s="47">
        <f>ROUND(Source!AC122*Source!I122, 2)+ROUND(Source!AD122*Source!I122, 2)+ROUND(Source!AF122*Source!I122, 2)</f>
        <v>73266.600000000006</v>
      </c>
      <c r="I154" s="46"/>
      <c r="J154" s="46">
        <f>IF(Source!BC122&lt;&gt; 0, Source!BC122, 1)</f>
        <v>3.53</v>
      </c>
      <c r="K154" s="47">
        <f>Source!O122</f>
        <v>258631.1</v>
      </c>
      <c r="L154" s="54"/>
      <c r="S154">
        <f>ROUND((Source!FX122/100)*((ROUND(Source!AF122*Source!I122, 2)+ROUND(Source!AE122*Source!I122, 2))), 2)</f>
        <v>0</v>
      </c>
      <c r="T154">
        <f>Source!X122</f>
        <v>0</v>
      </c>
      <c r="U154">
        <f>ROUND((Source!FY122/100)*((ROUND(Source!AF122*Source!I122, 2)+ROUND(Source!AE122*Source!I122, 2))), 2)</f>
        <v>0</v>
      </c>
      <c r="V154">
        <f>Source!Y122</f>
        <v>0</v>
      </c>
      <c r="W154">
        <f>IF(Source!BI122&lt;=1,H154, 0)</f>
        <v>0</v>
      </c>
      <c r="X154">
        <f>IF(Source!BI122=2,H154, 0)</f>
        <v>73266.600000000006</v>
      </c>
      <c r="Y154">
        <f>IF(Source!BI122=3,H154, 0)</f>
        <v>0</v>
      </c>
      <c r="Z154">
        <f>IF(Source!BI122=4,H154, 0)</f>
        <v>0</v>
      </c>
    </row>
    <row r="155" spans="1:26" ht="15" x14ac:dyDescent="0.25">
      <c r="G155" s="91">
        <f>H149+H150+H151+H152+SUM(H154:H154)</f>
        <v>85353.560000000012</v>
      </c>
      <c r="H155" s="91"/>
      <c r="J155" s="91">
        <f>K149+K150+K151+K152+SUM(K154:K154)</f>
        <v>337558.96</v>
      </c>
      <c r="K155" s="91"/>
      <c r="L155" s="49">
        <f>Source!U120</f>
        <v>408</v>
      </c>
      <c r="O155" s="29">
        <f>G155</f>
        <v>85353.560000000012</v>
      </c>
      <c r="P155" s="29">
        <f>J155</f>
        <v>337558.96</v>
      </c>
      <c r="Q155" s="29">
        <f>L155</f>
        <v>408</v>
      </c>
      <c r="W155">
        <f>IF(Source!BI120&lt;=1,H149+H150+H151+H152, 0)</f>
        <v>0</v>
      </c>
      <c r="X155">
        <f>IF(Source!BI120=2,H149+H150+H151+H152, 0)</f>
        <v>12086.960000000001</v>
      </c>
      <c r="Y155">
        <f>IF(Source!BI120=3,H149+H150+H151+H152, 0)</f>
        <v>0</v>
      </c>
      <c r="Z155">
        <f>IF(Source!BI120=4,H149+H150+H151+H152, 0)</f>
        <v>0</v>
      </c>
    </row>
    <row r="156" spans="1:26" ht="42.75" x14ac:dyDescent="0.2">
      <c r="A156" s="55" t="str">
        <f>Source!E124</f>
        <v>15</v>
      </c>
      <c r="B156" s="56" t="str">
        <f>Source!F124</f>
        <v>м10-03-001-04</v>
      </c>
      <c r="C156" s="56" t="str">
        <f>Source!G124</f>
        <v>Плата дополнительная, устанавливаемая на готовом месте стойки</v>
      </c>
      <c r="D156" s="37" t="str">
        <f>Source!H124</f>
        <v>ШТ</v>
      </c>
      <c r="E156" s="13">
        <f>Source!I124</f>
        <v>1</v>
      </c>
      <c r="F156" s="38">
        <f>Source!AL124+Source!AM124+Source!AO124</f>
        <v>28.020000000000003</v>
      </c>
      <c r="G156" s="39"/>
      <c r="H156" s="40"/>
      <c r="I156" s="39" t="str">
        <f>Source!BO124</f>
        <v/>
      </c>
      <c r="J156" s="39"/>
      <c r="K156" s="40"/>
      <c r="L156" s="41"/>
      <c r="S156">
        <f>ROUND((Source!FX124/100)*((ROUND(Source!AF124*Source!I124, 2)+ROUND(Source!AE124*Source!I124, 2))), 2)</f>
        <v>16.350000000000001</v>
      </c>
      <c r="T156">
        <f>Source!X124</f>
        <v>106.78</v>
      </c>
      <c r="U156">
        <f>ROUND((Source!FY124/100)*((ROUND(Source!AF124*Source!I124, 2)+ROUND(Source!AE124*Source!I124, 2))), 2)</f>
        <v>12.26</v>
      </c>
      <c r="V156">
        <f>Source!Y124</f>
        <v>80.08</v>
      </c>
    </row>
    <row r="157" spans="1:26" ht="14.25" x14ac:dyDescent="0.2">
      <c r="A157" s="55"/>
      <c r="B157" s="56"/>
      <c r="C157" s="56" t="s">
        <v>704</v>
      </c>
      <c r="D157" s="37"/>
      <c r="E157" s="13"/>
      <c r="F157" s="38">
        <f>Source!AO124</f>
        <v>19.53</v>
      </c>
      <c r="G157" s="39" t="str">
        <f>Source!DG124</f>
        <v/>
      </c>
      <c r="H157" s="40">
        <f>ROUND(Source!AF124*Source!I124, 2)</f>
        <v>19.53</v>
      </c>
      <c r="I157" s="39"/>
      <c r="J157" s="39">
        <f>IF(Source!BA124&lt;&gt; 0, Source!BA124, 1)</f>
        <v>6.53</v>
      </c>
      <c r="K157" s="40">
        <f>Source!S124</f>
        <v>127.53</v>
      </c>
      <c r="L157" s="41"/>
      <c r="R157">
        <f>H157</f>
        <v>19.53</v>
      </c>
    </row>
    <row r="158" spans="1:26" ht="14.25" x14ac:dyDescent="0.2">
      <c r="A158" s="55"/>
      <c r="B158" s="56"/>
      <c r="C158" s="56" t="s">
        <v>69</v>
      </c>
      <c r="D158" s="37"/>
      <c r="E158" s="13"/>
      <c r="F158" s="38">
        <f>Source!AM124</f>
        <v>8.1</v>
      </c>
      <c r="G158" s="39" t="str">
        <f>Source!DE124</f>
        <v/>
      </c>
      <c r="H158" s="40">
        <f>ROUND(Source!AD124*Source!I124, 2)</f>
        <v>8.1</v>
      </c>
      <c r="I158" s="39"/>
      <c r="J158" s="39">
        <f>IF(Source!BB124&lt;&gt; 0, Source!BB124, 1)</f>
        <v>6.53</v>
      </c>
      <c r="K158" s="40">
        <f>Source!Q124</f>
        <v>52.89</v>
      </c>
      <c r="L158" s="41"/>
    </row>
    <row r="159" spans="1:26" ht="14.25" x14ac:dyDescent="0.2">
      <c r="A159" s="55"/>
      <c r="B159" s="56"/>
      <c r="C159" s="56" t="s">
        <v>710</v>
      </c>
      <c r="D159" s="37"/>
      <c r="E159" s="13"/>
      <c r="F159" s="38">
        <f>Source!AN124</f>
        <v>0.91</v>
      </c>
      <c r="G159" s="39" t="str">
        <f>Source!DF124</f>
        <v/>
      </c>
      <c r="H159" s="50">
        <f>ROUND(Source!AE124*Source!I124, 2)</f>
        <v>0.91</v>
      </c>
      <c r="I159" s="39"/>
      <c r="J159" s="39">
        <f>IF(Source!BS124&lt;&gt; 0, Source!BS124, 1)</f>
        <v>6.53</v>
      </c>
      <c r="K159" s="50">
        <f>Source!R124</f>
        <v>5.94</v>
      </c>
      <c r="L159" s="41"/>
      <c r="R159">
        <f>H159</f>
        <v>0.91</v>
      </c>
    </row>
    <row r="160" spans="1:26" ht="14.25" x14ac:dyDescent="0.2">
      <c r="A160" s="55"/>
      <c r="B160" s="56"/>
      <c r="C160" s="56" t="s">
        <v>711</v>
      </c>
      <c r="D160" s="37"/>
      <c r="E160" s="13"/>
      <c r="F160" s="38">
        <f>Source!AL124</f>
        <v>0.39</v>
      </c>
      <c r="G160" s="39" t="str">
        <f>Source!DD124</f>
        <v/>
      </c>
      <c r="H160" s="40">
        <f>ROUND(Source!AC124*Source!I124, 2)</f>
        <v>0.39</v>
      </c>
      <c r="I160" s="39"/>
      <c r="J160" s="39">
        <f>IF(Source!BC124&lt;&gt; 0, Source!BC124, 1)</f>
        <v>6.53</v>
      </c>
      <c r="K160" s="40">
        <f>Source!P124</f>
        <v>2.5499999999999998</v>
      </c>
      <c r="L160" s="41"/>
    </row>
    <row r="161" spans="1:26" ht="14.25" x14ac:dyDescent="0.2">
      <c r="A161" s="55"/>
      <c r="B161" s="56"/>
      <c r="C161" s="56" t="s">
        <v>705</v>
      </c>
      <c r="D161" s="37" t="s">
        <v>706</v>
      </c>
      <c r="E161" s="13">
        <f>Source!BZ124</f>
        <v>80</v>
      </c>
      <c r="F161" s="59"/>
      <c r="G161" s="39"/>
      <c r="H161" s="40">
        <f>SUM(S156:S164)</f>
        <v>16.350000000000001</v>
      </c>
      <c r="I161" s="42"/>
      <c r="J161" s="35">
        <f>Source!AT124</f>
        <v>80</v>
      </c>
      <c r="K161" s="40">
        <f>SUM(T156:T164)</f>
        <v>106.78</v>
      </c>
      <c r="L161" s="41"/>
    </row>
    <row r="162" spans="1:26" ht="14.25" x14ac:dyDescent="0.2">
      <c r="A162" s="55"/>
      <c r="B162" s="56"/>
      <c r="C162" s="56" t="s">
        <v>707</v>
      </c>
      <c r="D162" s="37" t="s">
        <v>706</v>
      </c>
      <c r="E162" s="13">
        <f>Source!CA124</f>
        <v>60</v>
      </c>
      <c r="F162" s="59"/>
      <c r="G162" s="39"/>
      <c r="H162" s="40">
        <f>SUM(U156:U164)</f>
        <v>12.26</v>
      </c>
      <c r="I162" s="42"/>
      <c r="J162" s="35">
        <f>Source!AU124</f>
        <v>60</v>
      </c>
      <c r="K162" s="40">
        <f>SUM(V156:V164)</f>
        <v>80.08</v>
      </c>
      <c r="L162" s="41"/>
    </row>
    <row r="163" spans="1:26" ht="14.25" x14ac:dyDescent="0.2">
      <c r="A163" s="55"/>
      <c r="B163" s="56"/>
      <c r="C163" s="56" t="s">
        <v>708</v>
      </c>
      <c r="D163" s="37" t="s">
        <v>709</v>
      </c>
      <c r="E163" s="13">
        <f>Source!AQ124</f>
        <v>2.29</v>
      </c>
      <c r="F163" s="38"/>
      <c r="G163" s="39" t="str">
        <f>Source!DI124</f>
        <v/>
      </c>
      <c r="H163" s="40"/>
      <c r="I163" s="39"/>
      <c r="J163" s="39"/>
      <c r="K163" s="40"/>
      <c r="L163" s="51">
        <f>Source!U124</f>
        <v>2.29</v>
      </c>
    </row>
    <row r="164" spans="1:26" ht="42.75" x14ac:dyDescent="0.2">
      <c r="A164" s="57" t="str">
        <f>Source!E126</f>
        <v>15,1</v>
      </c>
      <c r="B164" s="58" t="str">
        <f>Source!F126</f>
        <v>64.1.01.03-0001</v>
      </c>
      <c r="C164" s="58" t="str">
        <f>Source!G126</f>
        <v>Блок вентиляторный для напольных шкафов, марка TLK-FAN4- GY (4 вентилятора)</v>
      </c>
      <c r="D164" s="43" t="str">
        <f>Source!H126</f>
        <v>шт.</v>
      </c>
      <c r="E164" s="44">
        <f>Source!I126</f>
        <v>1</v>
      </c>
      <c r="F164" s="45">
        <f>Source!AL126+Source!AM126+Source!AO126</f>
        <v>1029.02</v>
      </c>
      <c r="G164" s="53" t="s">
        <v>6</v>
      </c>
      <c r="H164" s="47">
        <f>ROUND(Source!AC126*Source!I126, 2)+ROUND(Source!AD126*Source!I126, 2)+ROUND(Source!AF126*Source!I126, 2)</f>
        <v>1029.02</v>
      </c>
      <c r="I164" s="46"/>
      <c r="J164" s="46">
        <f>IF(Source!BC126&lt;&gt; 0, Source!BC126, 1)</f>
        <v>6.53</v>
      </c>
      <c r="K164" s="47">
        <f>Source!O126</f>
        <v>6719.5</v>
      </c>
      <c r="L164" s="54"/>
      <c r="S164">
        <f>ROUND((Source!FX126/100)*((ROUND(Source!AF126*Source!I126, 2)+ROUND(Source!AE126*Source!I126, 2))), 2)</f>
        <v>0</v>
      </c>
      <c r="T164">
        <f>Source!X126</f>
        <v>0</v>
      </c>
      <c r="U164">
        <f>ROUND((Source!FY126/100)*((ROUND(Source!AF126*Source!I126, 2)+ROUND(Source!AE126*Source!I126, 2))), 2)</f>
        <v>0</v>
      </c>
      <c r="V164">
        <f>Source!Y126</f>
        <v>0</v>
      </c>
      <c r="W164">
        <f>IF(Source!BI126&lt;=1,H164, 0)</f>
        <v>0</v>
      </c>
      <c r="X164">
        <f>IF(Source!BI126=2,H164, 0)</f>
        <v>1029.02</v>
      </c>
      <c r="Y164">
        <f>IF(Source!BI126=3,H164, 0)</f>
        <v>0</v>
      </c>
      <c r="Z164">
        <f>IF(Source!BI126=4,H164, 0)</f>
        <v>0</v>
      </c>
    </row>
    <row r="165" spans="1:26" ht="15" x14ac:dyDescent="0.25">
      <c r="G165" s="91">
        <f>H157+H158+H160+H161+H162+SUM(H164:H164)</f>
        <v>1085.6500000000001</v>
      </c>
      <c r="H165" s="91"/>
      <c r="J165" s="91">
        <f>K157+K158+K160+K161+K162+SUM(K164:K164)</f>
        <v>7089.33</v>
      </c>
      <c r="K165" s="91"/>
      <c r="L165" s="49">
        <f>Source!U124</f>
        <v>2.29</v>
      </c>
      <c r="O165" s="29">
        <f>G165</f>
        <v>1085.6500000000001</v>
      </c>
      <c r="P165" s="29">
        <f>J165</f>
        <v>7089.33</v>
      </c>
      <c r="Q165" s="29">
        <f>L165</f>
        <v>2.29</v>
      </c>
      <c r="W165">
        <f>IF(Source!BI124&lt;=1,H157+H158+H160+H161+H162, 0)</f>
        <v>0</v>
      </c>
      <c r="X165">
        <f>IF(Source!BI124=2,H157+H158+H160+H161+H162, 0)</f>
        <v>56.63</v>
      </c>
      <c r="Y165">
        <f>IF(Source!BI124=3,H157+H158+H160+H161+H162, 0)</f>
        <v>0</v>
      </c>
      <c r="Z165">
        <f>IF(Source!BI124=4,H157+H158+H160+H161+H162, 0)</f>
        <v>0</v>
      </c>
    </row>
    <row r="166" spans="1:26" ht="57" x14ac:dyDescent="0.2">
      <c r="A166" s="55" t="str">
        <f>Source!E128</f>
        <v>16</v>
      </c>
      <c r="B166" s="56" t="str">
        <f>Source!F128</f>
        <v>м08-03-572-03</v>
      </c>
      <c r="C166" s="56" t="str">
        <f>Source!G128</f>
        <v>Блок управления шкафного исполнения или распределительный пункт (шкаф), устанавливаемый на стене, высота и ширина до 600х600 мм</v>
      </c>
      <c r="D166" s="37" t="str">
        <f>Source!H128</f>
        <v>ШТ</v>
      </c>
      <c r="E166" s="13">
        <f>Source!I128</f>
        <v>1</v>
      </c>
      <c r="F166" s="38">
        <f>Source!AL128+Source!AM128+Source!AO128</f>
        <v>223.96999999999997</v>
      </c>
      <c r="G166" s="39"/>
      <c r="H166" s="40"/>
      <c r="I166" s="39" t="str">
        <f>Source!BO128</f>
        <v/>
      </c>
      <c r="J166" s="39"/>
      <c r="K166" s="40"/>
      <c r="L166" s="41"/>
      <c r="S166">
        <f>ROUND((Source!FX128/100)*((ROUND(Source!AF128*Source!I128, 2)+ROUND(Source!AE128*Source!I128, 2))), 2)</f>
        <v>24.24</v>
      </c>
      <c r="T166">
        <f>Source!X128</f>
        <v>158.32</v>
      </c>
      <c r="U166">
        <f>ROUND((Source!FY128/100)*((ROUND(Source!AF128*Source!I128, 2)+ROUND(Source!AE128*Source!I128, 2))), 2)</f>
        <v>16.59</v>
      </c>
      <c r="V166">
        <f>Source!Y128</f>
        <v>108.32</v>
      </c>
    </row>
    <row r="167" spans="1:26" ht="14.25" x14ac:dyDescent="0.2">
      <c r="A167" s="55"/>
      <c r="B167" s="56"/>
      <c r="C167" s="56" t="s">
        <v>704</v>
      </c>
      <c r="D167" s="37"/>
      <c r="E167" s="13"/>
      <c r="F167" s="38">
        <f>Source!AO128</f>
        <v>23.01</v>
      </c>
      <c r="G167" s="39" t="str">
        <f>Source!DG128</f>
        <v/>
      </c>
      <c r="H167" s="40">
        <f>ROUND(Source!AF128*Source!I128, 2)</f>
        <v>23.01</v>
      </c>
      <c r="I167" s="39"/>
      <c r="J167" s="39">
        <f>IF(Source!BA128&lt;&gt; 0, Source!BA128, 1)</f>
        <v>6.53</v>
      </c>
      <c r="K167" s="40">
        <f>Source!S128</f>
        <v>150.26</v>
      </c>
      <c r="L167" s="41"/>
      <c r="R167">
        <f>H167</f>
        <v>23.01</v>
      </c>
    </row>
    <row r="168" spans="1:26" ht="14.25" x14ac:dyDescent="0.2">
      <c r="A168" s="55"/>
      <c r="B168" s="56"/>
      <c r="C168" s="56" t="s">
        <v>69</v>
      </c>
      <c r="D168" s="37"/>
      <c r="E168" s="13"/>
      <c r="F168" s="38">
        <f>Source!AM128</f>
        <v>24.01</v>
      </c>
      <c r="G168" s="39" t="str">
        <f>Source!DE128</f>
        <v/>
      </c>
      <c r="H168" s="40">
        <f>ROUND(Source!AD128*Source!I128, 2)</f>
        <v>24.01</v>
      </c>
      <c r="I168" s="39"/>
      <c r="J168" s="39">
        <f>IF(Source!BB128&lt;&gt; 0, Source!BB128, 1)</f>
        <v>6.53</v>
      </c>
      <c r="K168" s="40">
        <f>Source!Q128</f>
        <v>156.79</v>
      </c>
      <c r="L168" s="41"/>
    </row>
    <row r="169" spans="1:26" ht="14.25" x14ac:dyDescent="0.2">
      <c r="A169" s="55"/>
      <c r="B169" s="56"/>
      <c r="C169" s="56" t="s">
        <v>710</v>
      </c>
      <c r="D169" s="37"/>
      <c r="E169" s="13"/>
      <c r="F169" s="38">
        <f>Source!AN128</f>
        <v>2.5099999999999998</v>
      </c>
      <c r="G169" s="39" t="str">
        <f>Source!DF128</f>
        <v/>
      </c>
      <c r="H169" s="50">
        <f>ROUND(Source!AE128*Source!I128, 2)</f>
        <v>2.5099999999999998</v>
      </c>
      <c r="I169" s="39"/>
      <c r="J169" s="39">
        <f>IF(Source!BS128&lt;&gt; 0, Source!BS128, 1)</f>
        <v>6.53</v>
      </c>
      <c r="K169" s="50">
        <f>Source!R128</f>
        <v>16.39</v>
      </c>
      <c r="L169" s="41"/>
      <c r="R169">
        <f>H169</f>
        <v>2.5099999999999998</v>
      </c>
    </row>
    <row r="170" spans="1:26" ht="14.25" x14ac:dyDescent="0.2">
      <c r="A170" s="55"/>
      <c r="B170" s="56"/>
      <c r="C170" s="56" t="s">
        <v>711</v>
      </c>
      <c r="D170" s="37"/>
      <c r="E170" s="13"/>
      <c r="F170" s="38">
        <f>Source!AL128</f>
        <v>176.95</v>
      </c>
      <c r="G170" s="39" t="str">
        <f>Source!DD128</f>
        <v/>
      </c>
      <c r="H170" s="40">
        <f>ROUND(Source!AC128*Source!I128, 2)</f>
        <v>176.95</v>
      </c>
      <c r="I170" s="39"/>
      <c r="J170" s="39">
        <f>IF(Source!BC128&lt;&gt; 0, Source!BC128, 1)</f>
        <v>6.53</v>
      </c>
      <c r="K170" s="40">
        <f>Source!P128</f>
        <v>1155.48</v>
      </c>
      <c r="L170" s="41"/>
    </row>
    <row r="171" spans="1:26" ht="14.25" x14ac:dyDescent="0.2">
      <c r="A171" s="55"/>
      <c r="B171" s="56"/>
      <c r="C171" s="56" t="s">
        <v>705</v>
      </c>
      <c r="D171" s="37" t="s">
        <v>706</v>
      </c>
      <c r="E171" s="13">
        <f>Source!BZ128</f>
        <v>95</v>
      </c>
      <c r="F171" s="59"/>
      <c r="G171" s="39"/>
      <c r="H171" s="40">
        <f>SUM(S166:S174)</f>
        <v>24.24</v>
      </c>
      <c r="I171" s="42"/>
      <c r="J171" s="35">
        <f>Source!AT128</f>
        <v>95</v>
      </c>
      <c r="K171" s="40">
        <f>SUM(T166:T174)</f>
        <v>158.32</v>
      </c>
      <c r="L171" s="41"/>
    </row>
    <row r="172" spans="1:26" ht="14.25" x14ac:dyDescent="0.2">
      <c r="A172" s="55"/>
      <c r="B172" s="56"/>
      <c r="C172" s="56" t="s">
        <v>707</v>
      </c>
      <c r="D172" s="37" t="s">
        <v>706</v>
      </c>
      <c r="E172" s="13">
        <f>Source!CA128</f>
        <v>65</v>
      </c>
      <c r="F172" s="59"/>
      <c r="G172" s="39"/>
      <c r="H172" s="40">
        <f>SUM(U166:U174)</f>
        <v>16.59</v>
      </c>
      <c r="I172" s="42"/>
      <c r="J172" s="35">
        <f>Source!AU128</f>
        <v>65</v>
      </c>
      <c r="K172" s="40">
        <f>SUM(V166:V174)</f>
        <v>108.32</v>
      </c>
      <c r="L172" s="41"/>
    </row>
    <row r="173" spans="1:26" ht="14.25" x14ac:dyDescent="0.2">
      <c r="A173" s="55"/>
      <c r="B173" s="56"/>
      <c r="C173" s="56" t="s">
        <v>708</v>
      </c>
      <c r="D173" s="37" t="s">
        <v>709</v>
      </c>
      <c r="E173" s="13">
        <f>Source!AQ128</f>
        <v>2.3199999999999998</v>
      </c>
      <c r="F173" s="38"/>
      <c r="G173" s="39" t="str">
        <f>Source!DI128</f>
        <v/>
      </c>
      <c r="H173" s="40"/>
      <c r="I173" s="39"/>
      <c r="J173" s="39"/>
      <c r="K173" s="40"/>
      <c r="L173" s="51">
        <f>Source!U128</f>
        <v>2.3199999999999998</v>
      </c>
    </row>
    <row r="174" spans="1:26" ht="42.75" x14ac:dyDescent="0.2">
      <c r="A174" s="57" t="str">
        <f>Source!E130</f>
        <v>16,1</v>
      </c>
      <c r="B174" s="58" t="str">
        <f>Source!F130</f>
        <v>61.1.04.08-0001</v>
      </c>
      <c r="C174" s="58" t="str">
        <f>Source!G130</f>
        <v>Шкаф телекоммуникационный марки TFL-338080-GMMM-GY размером 800х800х1680 мм</v>
      </c>
      <c r="D174" s="43" t="str">
        <f>Source!H130</f>
        <v>шт.</v>
      </c>
      <c r="E174" s="44">
        <f>Source!I130</f>
        <v>1</v>
      </c>
      <c r="F174" s="45">
        <f>Source!AL130+Source!AM130+Source!AO130</f>
        <v>8547.32</v>
      </c>
      <c r="G174" s="53" t="s">
        <v>6</v>
      </c>
      <c r="H174" s="47">
        <f>ROUND(Source!AC130*Source!I130, 2)+ROUND(Source!AD130*Source!I130, 2)+ROUND(Source!AF130*Source!I130, 2)</f>
        <v>8547.32</v>
      </c>
      <c r="I174" s="46"/>
      <c r="J174" s="46">
        <f>IF(Source!BC130&lt;&gt; 0, Source!BC130, 1)</f>
        <v>6.53</v>
      </c>
      <c r="K174" s="47">
        <f>Source!O130</f>
        <v>55814</v>
      </c>
      <c r="L174" s="54"/>
      <c r="S174">
        <f>ROUND((Source!FX130/100)*((ROUND(Source!AF130*Source!I130, 2)+ROUND(Source!AE130*Source!I130, 2))), 2)</f>
        <v>0</v>
      </c>
      <c r="T174">
        <f>Source!X130</f>
        <v>0</v>
      </c>
      <c r="U174">
        <f>ROUND((Source!FY130/100)*((ROUND(Source!AF130*Source!I130, 2)+ROUND(Source!AE130*Source!I130, 2))), 2)</f>
        <v>0</v>
      </c>
      <c r="V174">
        <f>Source!Y130</f>
        <v>0</v>
      </c>
      <c r="W174">
        <f>IF(Source!BI130&lt;=1,H174, 0)</f>
        <v>0</v>
      </c>
      <c r="X174">
        <f>IF(Source!BI130=2,H174, 0)</f>
        <v>8547.32</v>
      </c>
      <c r="Y174">
        <f>IF(Source!BI130=3,H174, 0)</f>
        <v>0</v>
      </c>
      <c r="Z174">
        <f>IF(Source!BI130=4,H174, 0)</f>
        <v>0</v>
      </c>
    </row>
    <row r="175" spans="1:26" ht="15" x14ac:dyDescent="0.25">
      <c r="G175" s="91">
        <f>H167+H168+H170+H171+H172+SUM(H174:H174)</f>
        <v>8812.119999999999</v>
      </c>
      <c r="H175" s="91"/>
      <c r="J175" s="91">
        <f>K167+K168+K170+K171+K172+SUM(K174:K174)</f>
        <v>57543.17</v>
      </c>
      <c r="K175" s="91"/>
      <c r="L175" s="49">
        <f>Source!U128</f>
        <v>2.3199999999999998</v>
      </c>
      <c r="O175" s="29">
        <f>G175</f>
        <v>8812.119999999999</v>
      </c>
      <c r="P175" s="29">
        <f>J175</f>
        <v>57543.17</v>
      </c>
      <c r="Q175" s="29">
        <f>L175</f>
        <v>2.3199999999999998</v>
      </c>
      <c r="W175">
        <f>IF(Source!BI128&lt;=1,H167+H168+H170+H171+H172, 0)</f>
        <v>0</v>
      </c>
      <c r="X175">
        <f>IF(Source!BI128=2,H167+H168+H170+H171+H172, 0)</f>
        <v>264.8</v>
      </c>
      <c r="Y175">
        <f>IF(Source!BI128=3,H167+H168+H170+H171+H172, 0)</f>
        <v>0</v>
      </c>
      <c r="Z175">
        <f>IF(Source!BI128=4,H167+H168+H170+H171+H172, 0)</f>
        <v>0</v>
      </c>
    </row>
    <row r="176" spans="1:26" ht="28.5" x14ac:dyDescent="0.2">
      <c r="A176" s="55" t="str">
        <f>Source!E132</f>
        <v>17</v>
      </c>
      <c r="B176" s="56" t="str">
        <f>Source!F132</f>
        <v>м10-08-001-12</v>
      </c>
      <c r="C176" s="56" t="str">
        <f>Source!G132</f>
        <v>Устройства промежуточные на количество лучей 5</v>
      </c>
      <c r="D176" s="37" t="str">
        <f>Source!H132</f>
        <v>ШТ</v>
      </c>
      <c r="E176" s="13">
        <f>Source!I132</f>
        <v>1</v>
      </c>
      <c r="F176" s="38">
        <f>Source!AL132+Source!AM132+Source!AO132</f>
        <v>28.93</v>
      </c>
      <c r="G176" s="39"/>
      <c r="H176" s="40"/>
      <c r="I176" s="39" t="str">
        <f>Source!BO132</f>
        <v/>
      </c>
      <c r="J176" s="39"/>
      <c r="K176" s="40"/>
      <c r="L176" s="41"/>
      <c r="S176">
        <f>ROUND((Source!FX132/100)*((ROUND(Source!AF132*Source!I132, 2)+ROUND(Source!AE132*Source!I132, 2))), 2)</f>
        <v>19.87</v>
      </c>
      <c r="T176">
        <f>Source!X132</f>
        <v>129.77000000000001</v>
      </c>
      <c r="U176">
        <f>ROUND((Source!FY132/100)*((ROUND(Source!AF132*Source!I132, 2)+ROUND(Source!AE132*Source!I132, 2))), 2)</f>
        <v>14.9</v>
      </c>
      <c r="V176">
        <f>Source!Y132</f>
        <v>97.33</v>
      </c>
    </row>
    <row r="177" spans="1:26" ht="14.25" x14ac:dyDescent="0.2">
      <c r="A177" s="55"/>
      <c r="B177" s="56"/>
      <c r="C177" s="56" t="s">
        <v>704</v>
      </c>
      <c r="D177" s="37"/>
      <c r="E177" s="13"/>
      <c r="F177" s="38">
        <f>Source!AO132</f>
        <v>24.84</v>
      </c>
      <c r="G177" s="39" t="str">
        <f>Source!DG132</f>
        <v/>
      </c>
      <c r="H177" s="40">
        <f>ROUND(Source!AF132*Source!I132, 2)</f>
        <v>24.84</v>
      </c>
      <c r="I177" s="39"/>
      <c r="J177" s="39">
        <f>IF(Source!BA132&lt;&gt; 0, Source!BA132, 1)</f>
        <v>6.53</v>
      </c>
      <c r="K177" s="40">
        <f>Source!S132</f>
        <v>162.21</v>
      </c>
      <c r="L177" s="41"/>
      <c r="R177">
        <f>H177</f>
        <v>24.84</v>
      </c>
    </row>
    <row r="178" spans="1:26" ht="14.25" x14ac:dyDescent="0.2">
      <c r="A178" s="55"/>
      <c r="B178" s="56"/>
      <c r="C178" s="56" t="s">
        <v>711</v>
      </c>
      <c r="D178" s="37"/>
      <c r="E178" s="13"/>
      <c r="F178" s="38">
        <f>Source!AL132</f>
        <v>4.09</v>
      </c>
      <c r="G178" s="39" t="str">
        <f>Source!DD132</f>
        <v/>
      </c>
      <c r="H178" s="40">
        <f>ROUND(Source!AC132*Source!I132, 2)</f>
        <v>4.09</v>
      </c>
      <c r="I178" s="39"/>
      <c r="J178" s="39">
        <f>IF(Source!BC132&lt;&gt; 0, Source!BC132, 1)</f>
        <v>6.53</v>
      </c>
      <c r="K178" s="40">
        <f>Source!P132</f>
        <v>26.71</v>
      </c>
      <c r="L178" s="41"/>
    </row>
    <row r="179" spans="1:26" ht="14.25" x14ac:dyDescent="0.2">
      <c r="A179" s="55"/>
      <c r="B179" s="56"/>
      <c r="C179" s="56" t="s">
        <v>705</v>
      </c>
      <c r="D179" s="37" t="s">
        <v>706</v>
      </c>
      <c r="E179" s="13">
        <f>Source!BZ132</f>
        <v>80</v>
      </c>
      <c r="F179" s="59"/>
      <c r="G179" s="39"/>
      <c r="H179" s="40">
        <f>SUM(S176:S182)</f>
        <v>19.87</v>
      </c>
      <c r="I179" s="42"/>
      <c r="J179" s="35">
        <f>Source!AT132</f>
        <v>80</v>
      </c>
      <c r="K179" s="40">
        <f>SUM(T176:T182)</f>
        <v>129.77000000000001</v>
      </c>
      <c r="L179" s="41"/>
    </row>
    <row r="180" spans="1:26" ht="14.25" x14ac:dyDescent="0.2">
      <c r="A180" s="55"/>
      <c r="B180" s="56"/>
      <c r="C180" s="56" t="s">
        <v>707</v>
      </c>
      <c r="D180" s="37" t="s">
        <v>706</v>
      </c>
      <c r="E180" s="13">
        <f>Source!CA132</f>
        <v>60</v>
      </c>
      <c r="F180" s="59"/>
      <c r="G180" s="39"/>
      <c r="H180" s="40">
        <f>SUM(U176:U182)</f>
        <v>14.9</v>
      </c>
      <c r="I180" s="42"/>
      <c r="J180" s="35">
        <f>Source!AU132</f>
        <v>60</v>
      </c>
      <c r="K180" s="40">
        <f>SUM(V176:V182)</f>
        <v>97.33</v>
      </c>
      <c r="L180" s="41"/>
    </row>
    <row r="181" spans="1:26" ht="14.25" x14ac:dyDescent="0.2">
      <c r="A181" s="55"/>
      <c r="B181" s="56"/>
      <c r="C181" s="56" t="s">
        <v>708</v>
      </c>
      <c r="D181" s="37" t="s">
        <v>709</v>
      </c>
      <c r="E181" s="13">
        <f>Source!AQ132</f>
        <v>2.4</v>
      </c>
      <c r="F181" s="38"/>
      <c r="G181" s="39" t="str">
        <f>Source!DI132</f>
        <v/>
      </c>
      <c r="H181" s="40"/>
      <c r="I181" s="39"/>
      <c r="J181" s="39"/>
      <c r="K181" s="40"/>
      <c r="L181" s="51">
        <f>Source!U132</f>
        <v>2.4</v>
      </c>
    </row>
    <row r="182" spans="1:26" ht="28.5" x14ac:dyDescent="0.2">
      <c r="A182" s="57" t="str">
        <f>Source!E134</f>
        <v>17,1</v>
      </c>
      <c r="B182" s="58" t="str">
        <f>Source!F134</f>
        <v>61.1.03.03-0003</v>
      </c>
      <c r="C182" s="58" t="str">
        <f>Source!G134</f>
        <v>Коммутатор управляемый марки DES-3528</v>
      </c>
      <c r="D182" s="43" t="str">
        <f>Source!H134</f>
        <v>шт.</v>
      </c>
      <c r="E182" s="44">
        <f>Source!I134</f>
        <v>1</v>
      </c>
      <c r="F182" s="45">
        <f>Source!AL134+Source!AM134+Source!AO134</f>
        <v>2037.49</v>
      </c>
      <c r="G182" s="53" t="s">
        <v>6</v>
      </c>
      <c r="H182" s="47">
        <f>ROUND(Source!AC134*Source!I134, 2)+ROUND(Source!AD134*Source!I134, 2)+ROUND(Source!AF134*Source!I134, 2)</f>
        <v>2037.49</v>
      </c>
      <c r="I182" s="46"/>
      <c r="J182" s="46">
        <f>IF(Source!BC134&lt;&gt; 0, Source!BC134, 1)</f>
        <v>6.53</v>
      </c>
      <c r="K182" s="47">
        <f>Source!O134</f>
        <v>13304.81</v>
      </c>
      <c r="L182" s="54"/>
      <c r="S182">
        <f>ROUND((Source!FX134/100)*((ROUND(Source!AF134*Source!I134, 2)+ROUND(Source!AE134*Source!I134, 2))), 2)</f>
        <v>0</v>
      </c>
      <c r="T182">
        <f>Source!X134</f>
        <v>0</v>
      </c>
      <c r="U182">
        <f>ROUND((Source!FY134/100)*((ROUND(Source!AF134*Source!I134, 2)+ROUND(Source!AE134*Source!I134, 2))), 2)</f>
        <v>0</v>
      </c>
      <c r="V182">
        <f>Source!Y134</f>
        <v>0</v>
      </c>
      <c r="W182">
        <f>IF(Source!BI134&lt;=1,H182, 0)</f>
        <v>0</v>
      </c>
      <c r="X182">
        <f>IF(Source!BI134=2,H182, 0)</f>
        <v>2037.49</v>
      </c>
      <c r="Y182">
        <f>IF(Source!BI134=3,H182, 0)</f>
        <v>0</v>
      </c>
      <c r="Z182">
        <f>IF(Source!BI134=4,H182, 0)</f>
        <v>0</v>
      </c>
    </row>
    <row r="183" spans="1:26" ht="15" x14ac:dyDescent="0.25">
      <c r="G183" s="91">
        <f>H177+H178+H179+H180+SUM(H182:H182)</f>
        <v>2101.19</v>
      </c>
      <c r="H183" s="91"/>
      <c r="J183" s="91">
        <f>K177+K178+K179+K180+SUM(K182:K182)</f>
        <v>13720.83</v>
      </c>
      <c r="K183" s="91"/>
      <c r="L183" s="49">
        <f>Source!U132</f>
        <v>2.4</v>
      </c>
      <c r="O183" s="29">
        <f>G183</f>
        <v>2101.19</v>
      </c>
      <c r="P183" s="29">
        <f>J183</f>
        <v>13720.83</v>
      </c>
      <c r="Q183" s="29">
        <f>L183</f>
        <v>2.4</v>
      </c>
      <c r="W183">
        <f>IF(Source!BI132&lt;=1,H177+H178+H179+H180, 0)</f>
        <v>0</v>
      </c>
      <c r="X183">
        <f>IF(Source!BI132=2,H177+H178+H179+H180, 0)</f>
        <v>63.699999999999996</v>
      </c>
      <c r="Y183">
        <f>IF(Source!BI132=3,H177+H178+H179+H180, 0)</f>
        <v>0</v>
      </c>
      <c r="Z183">
        <f>IF(Source!BI132=4,H177+H178+H179+H180, 0)</f>
        <v>0</v>
      </c>
    </row>
    <row r="184" spans="1:26" ht="28.5" x14ac:dyDescent="0.2">
      <c r="A184" s="55" t="str">
        <f>Source!E136</f>
        <v>18</v>
      </c>
      <c r="B184" s="56" t="str">
        <f>Source!F136</f>
        <v>м08-01-121-01</v>
      </c>
      <c r="C184" s="56" t="str">
        <f>Source!G136</f>
        <v>Аккумулятор кислотный стационарный, тип С-1, СК-1</v>
      </c>
      <c r="D184" s="37" t="str">
        <f>Source!H136</f>
        <v>ШТ</v>
      </c>
      <c r="E184" s="13">
        <f>Source!I136</f>
        <v>10</v>
      </c>
      <c r="F184" s="38">
        <f>Source!AL136+Source!AM136+Source!AO136</f>
        <v>40.47</v>
      </c>
      <c r="G184" s="39"/>
      <c r="H184" s="40"/>
      <c r="I184" s="39" t="str">
        <f>Source!BO136</f>
        <v/>
      </c>
      <c r="J184" s="39"/>
      <c r="K184" s="40"/>
      <c r="L184" s="41"/>
      <c r="S184">
        <f>ROUND((Source!FX136/100)*((ROUND(Source!AF136*Source!I136, 2)+ROUND(Source!AE136*Source!I136, 2))), 2)</f>
        <v>188.29</v>
      </c>
      <c r="T184">
        <f>Source!X136</f>
        <v>1229.54</v>
      </c>
      <c r="U184">
        <f>ROUND((Source!FY136/100)*((ROUND(Source!AF136*Source!I136, 2)+ROUND(Source!AE136*Source!I136, 2))), 2)</f>
        <v>128.83000000000001</v>
      </c>
      <c r="V184">
        <f>Source!Y136</f>
        <v>841.26</v>
      </c>
    </row>
    <row r="185" spans="1:26" ht="14.25" x14ac:dyDescent="0.2">
      <c r="A185" s="55"/>
      <c r="B185" s="56"/>
      <c r="C185" s="56" t="s">
        <v>704</v>
      </c>
      <c r="D185" s="37"/>
      <c r="E185" s="13"/>
      <c r="F185" s="38">
        <f>Source!AO136</f>
        <v>19.82</v>
      </c>
      <c r="G185" s="39" t="str">
        <f>Source!DG136</f>
        <v/>
      </c>
      <c r="H185" s="40">
        <f>ROUND(Source!AF136*Source!I136, 2)</f>
        <v>198.2</v>
      </c>
      <c r="I185" s="39"/>
      <c r="J185" s="39">
        <f>IF(Source!BA136&lt;&gt; 0, Source!BA136, 1)</f>
        <v>6.53</v>
      </c>
      <c r="K185" s="40">
        <f>Source!S136</f>
        <v>1294.25</v>
      </c>
      <c r="L185" s="41"/>
      <c r="R185">
        <f>H185</f>
        <v>198.2</v>
      </c>
    </row>
    <row r="186" spans="1:26" ht="14.25" x14ac:dyDescent="0.2">
      <c r="A186" s="55"/>
      <c r="B186" s="56"/>
      <c r="C186" s="56" t="s">
        <v>711</v>
      </c>
      <c r="D186" s="37"/>
      <c r="E186" s="13"/>
      <c r="F186" s="38">
        <f>Source!AL136</f>
        <v>20.65</v>
      </c>
      <c r="G186" s="39" t="str">
        <f>Source!DD136</f>
        <v/>
      </c>
      <c r="H186" s="40">
        <f>ROUND(Source!AC136*Source!I136, 2)</f>
        <v>206.5</v>
      </c>
      <c r="I186" s="39"/>
      <c r="J186" s="39">
        <f>IF(Source!BC136&lt;&gt; 0, Source!BC136, 1)</f>
        <v>6.53</v>
      </c>
      <c r="K186" s="40">
        <f>Source!P136</f>
        <v>1348.45</v>
      </c>
      <c r="L186" s="41"/>
    </row>
    <row r="187" spans="1:26" ht="14.25" x14ac:dyDescent="0.2">
      <c r="A187" s="55"/>
      <c r="B187" s="56"/>
      <c r="C187" s="56" t="s">
        <v>705</v>
      </c>
      <c r="D187" s="37" t="s">
        <v>706</v>
      </c>
      <c r="E187" s="13">
        <f>Source!BZ136</f>
        <v>95</v>
      </c>
      <c r="F187" s="59"/>
      <c r="G187" s="39"/>
      <c r="H187" s="40">
        <f>SUM(S184:S193)</f>
        <v>188.29</v>
      </c>
      <c r="I187" s="42"/>
      <c r="J187" s="35">
        <f>Source!AT136</f>
        <v>95</v>
      </c>
      <c r="K187" s="40">
        <f>SUM(T184:T193)</f>
        <v>1229.54</v>
      </c>
      <c r="L187" s="41"/>
    </row>
    <row r="188" spans="1:26" ht="14.25" x14ac:dyDescent="0.2">
      <c r="A188" s="55"/>
      <c r="B188" s="56"/>
      <c r="C188" s="56" t="s">
        <v>707</v>
      </c>
      <c r="D188" s="37" t="s">
        <v>706</v>
      </c>
      <c r="E188" s="13">
        <f>Source!CA136</f>
        <v>65</v>
      </c>
      <c r="F188" s="59"/>
      <c r="G188" s="39"/>
      <c r="H188" s="40">
        <f>SUM(U184:U193)</f>
        <v>128.83000000000001</v>
      </c>
      <c r="I188" s="42"/>
      <c r="J188" s="35">
        <f>Source!AU136</f>
        <v>65</v>
      </c>
      <c r="K188" s="40">
        <f>SUM(V184:V193)</f>
        <v>841.26</v>
      </c>
      <c r="L188" s="41"/>
    </row>
    <row r="189" spans="1:26" ht="14.25" x14ac:dyDescent="0.2">
      <c r="A189" s="55"/>
      <c r="B189" s="56"/>
      <c r="C189" s="56" t="s">
        <v>708</v>
      </c>
      <c r="D189" s="37" t="s">
        <v>709</v>
      </c>
      <c r="E189" s="13">
        <f>Source!AQ136</f>
        <v>2.06</v>
      </c>
      <c r="F189" s="38"/>
      <c r="G189" s="39" t="str">
        <f>Source!DI136</f>
        <v/>
      </c>
      <c r="H189" s="40"/>
      <c r="I189" s="39"/>
      <c r="J189" s="39"/>
      <c r="K189" s="40"/>
      <c r="L189" s="51">
        <f>Source!U136</f>
        <v>20.6</v>
      </c>
    </row>
    <row r="190" spans="1:26" ht="28.5" x14ac:dyDescent="0.2">
      <c r="A190" s="55" t="str">
        <f>Source!E138</f>
        <v>18,1</v>
      </c>
      <c r="B190" s="56" t="str">
        <f>Source!F138</f>
        <v>62.4.01.01-0006</v>
      </c>
      <c r="C190" s="56" t="str">
        <f>Source!G138</f>
        <v>Батарея аккумуляторная АКБ-17 12В/17 А/ч</v>
      </c>
      <c r="D190" s="37" t="str">
        <f>Source!H138</f>
        <v>шт.</v>
      </c>
      <c r="E190" s="13">
        <f>Source!I138</f>
        <v>2</v>
      </c>
      <c r="F190" s="38">
        <f>Source!AL138+Source!AM138+Source!AO138</f>
        <v>230.51</v>
      </c>
      <c r="G190" s="52" t="s">
        <v>6</v>
      </c>
      <c r="H190" s="40">
        <f>ROUND(Source!AC138*Source!I138, 2)+ROUND(Source!AD138*Source!I138, 2)+ROUND(Source!AF138*Source!I138, 2)</f>
        <v>461.02</v>
      </c>
      <c r="I190" s="39"/>
      <c r="J190" s="39">
        <f>IF(Source!BC138&lt;&gt; 0, Source!BC138, 1)</f>
        <v>6.53</v>
      </c>
      <c r="K190" s="40">
        <f>Source!O138</f>
        <v>3010.46</v>
      </c>
      <c r="L190" s="41"/>
      <c r="S190">
        <f>ROUND((Source!FX138/100)*((ROUND(Source!AF138*Source!I138, 2)+ROUND(Source!AE138*Source!I138, 2))), 2)</f>
        <v>0</v>
      </c>
      <c r="T190">
        <f>Source!X138</f>
        <v>0</v>
      </c>
      <c r="U190">
        <f>ROUND((Source!FY138/100)*((ROUND(Source!AF138*Source!I138, 2)+ROUND(Source!AE138*Source!I138, 2))), 2)</f>
        <v>0</v>
      </c>
      <c r="V190">
        <f>Source!Y138</f>
        <v>0</v>
      </c>
      <c r="W190">
        <f>IF(Source!BI138&lt;=1,H190, 0)</f>
        <v>0</v>
      </c>
      <c r="X190">
        <f>IF(Source!BI138=2,H190, 0)</f>
        <v>461.02</v>
      </c>
      <c r="Y190">
        <f>IF(Source!BI138=3,H190, 0)</f>
        <v>0</v>
      </c>
      <c r="Z190">
        <f>IF(Source!BI138=4,H190, 0)</f>
        <v>0</v>
      </c>
    </row>
    <row r="191" spans="1:26" ht="28.5" x14ac:dyDescent="0.2">
      <c r="A191" s="55" t="str">
        <f>Source!E140</f>
        <v>18,2</v>
      </c>
      <c r="B191" s="56" t="str">
        <f>Source!F140</f>
        <v>62.4.01.01-0004</v>
      </c>
      <c r="C191" s="56" t="str">
        <f>Source!G140</f>
        <v>Батарея аккумуляторная АКБ-7 12В/7 А/ч</v>
      </c>
      <c r="D191" s="37" t="str">
        <f>Source!H140</f>
        <v>шт.</v>
      </c>
      <c r="E191" s="13">
        <f>Source!I140</f>
        <v>4</v>
      </c>
      <c r="F191" s="38">
        <f>Source!AL140+Source!AM140+Source!AO140</f>
        <v>77.5</v>
      </c>
      <c r="G191" s="52" t="s">
        <v>6</v>
      </c>
      <c r="H191" s="40">
        <f>ROUND(Source!AC140*Source!I140, 2)+ROUND(Source!AD140*Source!I140, 2)+ROUND(Source!AF140*Source!I140, 2)</f>
        <v>310</v>
      </c>
      <c r="I191" s="39"/>
      <c r="J191" s="39">
        <f>IF(Source!BC140&lt;&gt; 0, Source!BC140, 1)</f>
        <v>6.53</v>
      </c>
      <c r="K191" s="40">
        <f>Source!O140</f>
        <v>2024.3</v>
      </c>
      <c r="L191" s="41"/>
      <c r="S191">
        <f>ROUND((Source!FX140/100)*((ROUND(Source!AF140*Source!I140, 2)+ROUND(Source!AE140*Source!I140, 2))), 2)</f>
        <v>0</v>
      </c>
      <c r="T191">
        <f>Source!X140</f>
        <v>0</v>
      </c>
      <c r="U191">
        <f>ROUND((Source!FY140/100)*((ROUND(Source!AF140*Source!I140, 2)+ROUND(Source!AE140*Source!I140, 2))), 2)</f>
        <v>0</v>
      </c>
      <c r="V191">
        <f>Source!Y140</f>
        <v>0</v>
      </c>
      <c r="W191">
        <f>IF(Source!BI140&lt;=1,H191, 0)</f>
        <v>0</v>
      </c>
      <c r="X191">
        <f>IF(Source!BI140=2,H191, 0)</f>
        <v>310</v>
      </c>
      <c r="Y191">
        <f>IF(Source!BI140=3,H191, 0)</f>
        <v>0</v>
      </c>
      <c r="Z191">
        <f>IF(Source!BI140=4,H191, 0)</f>
        <v>0</v>
      </c>
    </row>
    <row r="192" spans="1:26" ht="28.5" x14ac:dyDescent="0.2">
      <c r="A192" s="55" t="str">
        <f>Source!E142</f>
        <v>18,3</v>
      </c>
      <c r="B192" s="56" t="str">
        <f>Source!F142</f>
        <v>62.4.01.01-0005</v>
      </c>
      <c r="C192" s="56" t="str">
        <f>Source!G142</f>
        <v>Батарея аккумуляторная АКБ-12 12В/12 А/ч</v>
      </c>
      <c r="D192" s="37" t="str">
        <f>Source!H142</f>
        <v>шт.</v>
      </c>
      <c r="E192" s="13">
        <f>Source!I142</f>
        <v>2</v>
      </c>
      <c r="F192" s="38">
        <f>Source!AL142+Source!AM142+Source!AO142</f>
        <v>155</v>
      </c>
      <c r="G192" s="52" t="s">
        <v>6</v>
      </c>
      <c r="H192" s="40">
        <f>ROUND(Source!AC142*Source!I142, 2)+ROUND(Source!AD142*Source!I142, 2)+ROUND(Source!AF142*Source!I142, 2)</f>
        <v>310</v>
      </c>
      <c r="I192" s="39"/>
      <c r="J192" s="39">
        <f>IF(Source!BC142&lt;&gt; 0, Source!BC142, 1)</f>
        <v>6.53</v>
      </c>
      <c r="K192" s="40">
        <f>Source!O142</f>
        <v>2024.3</v>
      </c>
      <c r="L192" s="41"/>
      <c r="S192">
        <f>ROUND((Source!FX142/100)*((ROUND(Source!AF142*Source!I142, 2)+ROUND(Source!AE142*Source!I142, 2))), 2)</f>
        <v>0</v>
      </c>
      <c r="T192">
        <f>Source!X142</f>
        <v>0</v>
      </c>
      <c r="U192">
        <f>ROUND((Source!FY142/100)*((ROUND(Source!AF142*Source!I142, 2)+ROUND(Source!AE142*Source!I142, 2))), 2)</f>
        <v>0</v>
      </c>
      <c r="V192">
        <f>Source!Y142</f>
        <v>0</v>
      </c>
      <c r="W192">
        <f>IF(Source!BI142&lt;=1,H192, 0)</f>
        <v>0</v>
      </c>
      <c r="X192">
        <f>IF(Source!BI142=2,H192, 0)</f>
        <v>310</v>
      </c>
      <c r="Y192">
        <f>IF(Source!BI142=3,H192, 0)</f>
        <v>0</v>
      </c>
      <c r="Z192">
        <f>IF(Source!BI142=4,H192, 0)</f>
        <v>0</v>
      </c>
    </row>
    <row r="193" spans="1:26" ht="28.5" x14ac:dyDescent="0.2">
      <c r="A193" s="57" t="str">
        <f>Source!E144</f>
        <v>18,4</v>
      </c>
      <c r="B193" s="58" t="str">
        <f>Source!F144</f>
        <v>62.4.01.01-0010</v>
      </c>
      <c r="C193" s="58" t="str">
        <f>Source!G144</f>
        <v>Батарея аккумуляторная АКБ-65 12В/65 А/ч</v>
      </c>
      <c r="D193" s="43" t="str">
        <f>Source!H144</f>
        <v>шт.</v>
      </c>
      <c r="E193" s="44">
        <f>Source!I144</f>
        <v>2</v>
      </c>
      <c r="F193" s="45">
        <f>Source!AL144+Source!AM144+Source!AO144</f>
        <v>848.69</v>
      </c>
      <c r="G193" s="53" t="s">
        <v>6</v>
      </c>
      <c r="H193" s="47">
        <f>ROUND(Source!AC144*Source!I144, 2)+ROUND(Source!AD144*Source!I144, 2)+ROUND(Source!AF144*Source!I144, 2)</f>
        <v>1697.38</v>
      </c>
      <c r="I193" s="46"/>
      <c r="J193" s="46">
        <f>IF(Source!BC144&lt;&gt; 0, Source!BC144, 1)</f>
        <v>6.53</v>
      </c>
      <c r="K193" s="47">
        <f>Source!O144</f>
        <v>11083.89</v>
      </c>
      <c r="L193" s="54"/>
      <c r="S193">
        <f>ROUND((Source!FX144/100)*((ROUND(Source!AF144*Source!I144, 2)+ROUND(Source!AE144*Source!I144, 2))), 2)</f>
        <v>0</v>
      </c>
      <c r="T193">
        <f>Source!X144</f>
        <v>0</v>
      </c>
      <c r="U193">
        <f>ROUND((Source!FY144/100)*((ROUND(Source!AF144*Source!I144, 2)+ROUND(Source!AE144*Source!I144, 2))), 2)</f>
        <v>0</v>
      </c>
      <c r="V193">
        <f>Source!Y144</f>
        <v>0</v>
      </c>
      <c r="W193">
        <f>IF(Source!BI144&lt;=1,H193, 0)</f>
        <v>0</v>
      </c>
      <c r="X193">
        <f>IF(Source!BI144=2,H193, 0)</f>
        <v>1697.38</v>
      </c>
      <c r="Y193">
        <f>IF(Source!BI144=3,H193, 0)</f>
        <v>0</v>
      </c>
      <c r="Z193">
        <f>IF(Source!BI144=4,H193, 0)</f>
        <v>0</v>
      </c>
    </row>
    <row r="194" spans="1:26" ht="15" x14ac:dyDescent="0.25">
      <c r="G194" s="91">
        <f>H185+H186+H187+H188+SUM(H190:H193)</f>
        <v>3500.2200000000003</v>
      </c>
      <c r="H194" s="91"/>
      <c r="J194" s="91">
        <f>K185+K186+K187+K188+SUM(K190:K193)</f>
        <v>22856.45</v>
      </c>
      <c r="K194" s="91"/>
      <c r="L194" s="49">
        <f>Source!U136</f>
        <v>20.6</v>
      </c>
      <c r="O194" s="29">
        <f>G194</f>
        <v>3500.2200000000003</v>
      </c>
      <c r="P194" s="29">
        <f>J194</f>
        <v>22856.45</v>
      </c>
      <c r="Q194" s="29">
        <f>L194</f>
        <v>20.6</v>
      </c>
      <c r="W194">
        <f>IF(Source!BI136&lt;=1,H185+H186+H187+H188, 0)</f>
        <v>0</v>
      </c>
      <c r="X194">
        <f>IF(Source!BI136=2,H185+H186+H187+H188, 0)</f>
        <v>721.82</v>
      </c>
      <c r="Y194">
        <f>IF(Source!BI136=3,H185+H186+H187+H188, 0)</f>
        <v>0</v>
      </c>
      <c r="Z194">
        <f>IF(Source!BI136=4,H185+H186+H187+H188, 0)</f>
        <v>0</v>
      </c>
    </row>
    <row r="195" spans="1:26" ht="28.5" x14ac:dyDescent="0.2">
      <c r="A195" s="55" t="str">
        <f>Source!E146</f>
        <v>19</v>
      </c>
      <c r="B195" s="56" t="str">
        <f>Source!F146</f>
        <v>м10-02-016-06</v>
      </c>
      <c r="C195" s="56" t="str">
        <f>Source!G146</f>
        <v>Отдельно устанавливаемый преобразователь или блок питания</v>
      </c>
      <c r="D195" s="37" t="str">
        <f>Source!H146</f>
        <v>ШТ</v>
      </c>
      <c r="E195" s="13">
        <f>Source!I146</f>
        <v>1</v>
      </c>
      <c r="F195" s="38">
        <f>Source!AL146+Source!AM146+Source!AO146</f>
        <v>199.95</v>
      </c>
      <c r="G195" s="39"/>
      <c r="H195" s="40"/>
      <c r="I195" s="39" t="str">
        <f>Source!BO146</f>
        <v/>
      </c>
      <c r="J195" s="39"/>
      <c r="K195" s="40"/>
      <c r="L195" s="41"/>
      <c r="S195">
        <f>ROUND((Source!FX146/100)*((ROUND(Source!AF146*Source!I146, 2)+ROUND(Source!AE146*Source!I146, 2))), 2)</f>
        <v>93.15</v>
      </c>
      <c r="T195">
        <f>Source!X146</f>
        <v>608.29</v>
      </c>
      <c r="U195">
        <f>ROUND((Source!FY146/100)*((ROUND(Source!AF146*Source!I146, 2)+ROUND(Source!AE146*Source!I146, 2))), 2)</f>
        <v>69.86</v>
      </c>
      <c r="V195">
        <f>Source!Y146</f>
        <v>456.22</v>
      </c>
    </row>
    <row r="196" spans="1:26" ht="14.25" x14ac:dyDescent="0.2">
      <c r="A196" s="55"/>
      <c r="B196" s="56"/>
      <c r="C196" s="56" t="s">
        <v>704</v>
      </c>
      <c r="D196" s="37"/>
      <c r="E196" s="13"/>
      <c r="F196" s="38">
        <f>Source!AO146</f>
        <v>112.01</v>
      </c>
      <c r="G196" s="39" t="str">
        <f>Source!DG146</f>
        <v/>
      </c>
      <c r="H196" s="40">
        <f>ROUND(Source!AF146*Source!I146, 2)</f>
        <v>112.01</v>
      </c>
      <c r="I196" s="39"/>
      <c r="J196" s="39">
        <f>IF(Source!BA146&lt;&gt; 0, Source!BA146, 1)</f>
        <v>6.53</v>
      </c>
      <c r="K196" s="40">
        <f>Source!S146</f>
        <v>731.43</v>
      </c>
      <c r="L196" s="41"/>
      <c r="R196">
        <f>H196</f>
        <v>112.01</v>
      </c>
    </row>
    <row r="197" spans="1:26" ht="14.25" x14ac:dyDescent="0.2">
      <c r="A197" s="55"/>
      <c r="B197" s="56"/>
      <c r="C197" s="56" t="s">
        <v>69</v>
      </c>
      <c r="D197" s="37"/>
      <c r="E197" s="13"/>
      <c r="F197" s="38">
        <f>Source!AM146</f>
        <v>39.6</v>
      </c>
      <c r="G197" s="39" t="str">
        <f>Source!DE146</f>
        <v/>
      </c>
      <c r="H197" s="40">
        <f>ROUND(Source!AD146*Source!I146, 2)</f>
        <v>39.6</v>
      </c>
      <c r="I197" s="39"/>
      <c r="J197" s="39">
        <f>IF(Source!BB146&lt;&gt; 0, Source!BB146, 1)</f>
        <v>6.53</v>
      </c>
      <c r="K197" s="40">
        <f>Source!Q146</f>
        <v>258.58999999999997</v>
      </c>
      <c r="L197" s="41"/>
    </row>
    <row r="198" spans="1:26" ht="14.25" x14ac:dyDescent="0.2">
      <c r="A198" s="55"/>
      <c r="B198" s="56"/>
      <c r="C198" s="56" t="s">
        <v>710</v>
      </c>
      <c r="D198" s="37"/>
      <c r="E198" s="13"/>
      <c r="F198" s="38">
        <f>Source!AN146</f>
        <v>4.43</v>
      </c>
      <c r="G198" s="39" t="str">
        <f>Source!DF146</f>
        <v/>
      </c>
      <c r="H198" s="50">
        <f>ROUND(Source!AE146*Source!I146, 2)</f>
        <v>4.43</v>
      </c>
      <c r="I198" s="39"/>
      <c r="J198" s="39">
        <f>IF(Source!BS146&lt;&gt; 0, Source!BS146, 1)</f>
        <v>6.53</v>
      </c>
      <c r="K198" s="50">
        <f>Source!R146</f>
        <v>28.93</v>
      </c>
      <c r="L198" s="41"/>
      <c r="R198">
        <f>H198</f>
        <v>4.43</v>
      </c>
    </row>
    <row r="199" spans="1:26" ht="14.25" x14ac:dyDescent="0.2">
      <c r="A199" s="55"/>
      <c r="B199" s="56"/>
      <c r="C199" s="56" t="s">
        <v>711</v>
      </c>
      <c r="D199" s="37"/>
      <c r="E199" s="13"/>
      <c r="F199" s="38">
        <f>Source!AL146</f>
        <v>48.34</v>
      </c>
      <c r="G199" s="39" t="str">
        <f>Source!DD146</f>
        <v/>
      </c>
      <c r="H199" s="40">
        <f>ROUND(Source!AC146*Source!I146, 2)</f>
        <v>48.34</v>
      </c>
      <c r="I199" s="39"/>
      <c r="J199" s="39">
        <f>IF(Source!BC146&lt;&gt; 0, Source!BC146, 1)</f>
        <v>6.53</v>
      </c>
      <c r="K199" s="40">
        <f>Source!P146</f>
        <v>315.66000000000003</v>
      </c>
      <c r="L199" s="41"/>
    </row>
    <row r="200" spans="1:26" ht="14.25" x14ac:dyDescent="0.2">
      <c r="A200" s="55"/>
      <c r="B200" s="56"/>
      <c r="C200" s="56" t="s">
        <v>705</v>
      </c>
      <c r="D200" s="37" t="s">
        <v>706</v>
      </c>
      <c r="E200" s="13">
        <f>Source!BZ146</f>
        <v>80</v>
      </c>
      <c r="F200" s="59"/>
      <c r="G200" s="39"/>
      <c r="H200" s="40">
        <f>SUM(S195:S203)</f>
        <v>93.15</v>
      </c>
      <c r="I200" s="42"/>
      <c r="J200" s="35">
        <f>Source!AT146</f>
        <v>80</v>
      </c>
      <c r="K200" s="40">
        <f>SUM(T195:T203)</f>
        <v>608.29</v>
      </c>
      <c r="L200" s="41"/>
    </row>
    <row r="201" spans="1:26" ht="14.25" x14ac:dyDescent="0.2">
      <c r="A201" s="55"/>
      <c r="B201" s="56"/>
      <c r="C201" s="56" t="s">
        <v>707</v>
      </c>
      <c r="D201" s="37" t="s">
        <v>706</v>
      </c>
      <c r="E201" s="13">
        <f>Source!CA146</f>
        <v>60</v>
      </c>
      <c r="F201" s="59"/>
      <c r="G201" s="39"/>
      <c r="H201" s="40">
        <f>SUM(U195:U203)</f>
        <v>69.86</v>
      </c>
      <c r="I201" s="42"/>
      <c r="J201" s="35">
        <f>Source!AU146</f>
        <v>60</v>
      </c>
      <c r="K201" s="40">
        <f>SUM(V195:V203)</f>
        <v>456.22</v>
      </c>
      <c r="L201" s="41"/>
    </row>
    <row r="202" spans="1:26" ht="14.25" x14ac:dyDescent="0.2">
      <c r="A202" s="55"/>
      <c r="B202" s="56"/>
      <c r="C202" s="56" t="s">
        <v>708</v>
      </c>
      <c r="D202" s="37" t="s">
        <v>709</v>
      </c>
      <c r="E202" s="13">
        <f>Source!AQ146</f>
        <v>10.1</v>
      </c>
      <c r="F202" s="38"/>
      <c r="G202" s="39" t="str">
        <f>Source!DI146</f>
        <v/>
      </c>
      <c r="H202" s="40"/>
      <c r="I202" s="39"/>
      <c r="J202" s="39"/>
      <c r="K202" s="40"/>
      <c r="L202" s="51">
        <f>Source!U146</f>
        <v>10.1</v>
      </c>
    </row>
    <row r="203" spans="1:26" ht="28.5" x14ac:dyDescent="0.2">
      <c r="A203" s="57" t="str">
        <f>Source!E148</f>
        <v>19,1</v>
      </c>
      <c r="B203" s="58" t="str">
        <f>Source!F148</f>
        <v>62.4.02.01-0057</v>
      </c>
      <c r="C203" s="58" t="str">
        <f>Source!G148</f>
        <v>Источник бесперебойного питания СКАТ-1200 исп. 5</v>
      </c>
      <c r="D203" s="43" t="str">
        <f>Source!H148</f>
        <v>шт.</v>
      </c>
      <c r="E203" s="44">
        <f>Source!I148</f>
        <v>1</v>
      </c>
      <c r="F203" s="45">
        <f>Source!AL148+Source!AM148+Source!AO148</f>
        <v>2156.33</v>
      </c>
      <c r="G203" s="53" t="s">
        <v>6</v>
      </c>
      <c r="H203" s="47">
        <f>ROUND(Source!AC148*Source!I148, 2)+ROUND(Source!AD148*Source!I148, 2)+ROUND(Source!AF148*Source!I148, 2)</f>
        <v>2156.33</v>
      </c>
      <c r="I203" s="46"/>
      <c r="J203" s="46">
        <f>IF(Source!BC148&lt;&gt; 0, Source!BC148, 1)</f>
        <v>6.53</v>
      </c>
      <c r="K203" s="47">
        <f>Source!O148</f>
        <v>14080.83</v>
      </c>
      <c r="L203" s="54"/>
      <c r="S203">
        <f>ROUND((Source!FX148/100)*((ROUND(Source!AF148*Source!I148, 2)+ROUND(Source!AE148*Source!I148, 2))), 2)</f>
        <v>0</v>
      </c>
      <c r="T203">
        <f>Source!X148</f>
        <v>0</v>
      </c>
      <c r="U203">
        <f>ROUND((Source!FY148/100)*((ROUND(Source!AF148*Source!I148, 2)+ROUND(Source!AE148*Source!I148, 2))), 2)</f>
        <v>0</v>
      </c>
      <c r="V203">
        <f>Source!Y148</f>
        <v>0</v>
      </c>
      <c r="W203">
        <f>IF(Source!BI148&lt;=1,H203, 0)</f>
        <v>0</v>
      </c>
      <c r="X203">
        <f>IF(Source!BI148=2,H203, 0)</f>
        <v>2156.33</v>
      </c>
      <c r="Y203">
        <f>IF(Source!BI148=3,H203, 0)</f>
        <v>0</v>
      </c>
      <c r="Z203">
        <f>IF(Source!BI148=4,H203, 0)</f>
        <v>0</v>
      </c>
    </row>
    <row r="204" spans="1:26" ht="15" x14ac:dyDescent="0.25">
      <c r="G204" s="91">
        <f>H196+H197+H199+H200+H201+SUM(H203:H203)</f>
        <v>2519.29</v>
      </c>
      <c r="H204" s="91"/>
      <c r="J204" s="91">
        <f>K196+K197+K199+K200+K201+SUM(K203:K203)</f>
        <v>16451.02</v>
      </c>
      <c r="K204" s="91"/>
      <c r="L204" s="49">
        <f>Source!U146</f>
        <v>10.1</v>
      </c>
      <c r="O204" s="29">
        <f>G204</f>
        <v>2519.29</v>
      </c>
      <c r="P204" s="29">
        <f>J204</f>
        <v>16451.02</v>
      </c>
      <c r="Q204" s="29">
        <f>L204</f>
        <v>10.1</v>
      </c>
      <c r="W204">
        <f>IF(Source!BI146&lt;=1,H196+H197+H199+H200+H201, 0)</f>
        <v>0</v>
      </c>
      <c r="X204">
        <f>IF(Source!BI146=2,H196+H197+H199+H200+H201, 0)</f>
        <v>362.96000000000004</v>
      </c>
      <c r="Y204">
        <f>IF(Source!BI146=3,H196+H197+H199+H200+H201, 0)</f>
        <v>0</v>
      </c>
      <c r="Z204">
        <f>IF(Source!BI146=4,H196+H197+H199+H200+H201, 0)</f>
        <v>0</v>
      </c>
    </row>
    <row r="205" spans="1:26" ht="28.5" x14ac:dyDescent="0.2">
      <c r="A205" s="55" t="str">
        <f>Source!E150</f>
        <v>20</v>
      </c>
      <c r="B205" s="56" t="str">
        <f>Source!F150</f>
        <v>м10-04-066-04</v>
      </c>
      <c r="C205" s="56" t="str">
        <f>Source!G150</f>
        <v>Коробка кабельная соединительная или разветвительная</v>
      </c>
      <c r="D205" s="37" t="str">
        <f>Source!H150</f>
        <v>ШТ</v>
      </c>
      <c r="E205" s="13">
        <f>Source!I150</f>
        <v>239</v>
      </c>
      <c r="F205" s="38">
        <f>Source!AL150+Source!AM150+Source!AO150</f>
        <v>42.07</v>
      </c>
      <c r="G205" s="39"/>
      <c r="H205" s="40"/>
      <c r="I205" s="39" t="str">
        <f>Source!BO150</f>
        <v/>
      </c>
      <c r="J205" s="39"/>
      <c r="K205" s="40"/>
      <c r="L205" s="41"/>
      <c r="S205">
        <f>ROUND((Source!FX150/100)*((ROUND(Source!AF150*Source!I150, 2)+ROUND(Source!AE150*Source!I150, 2))), 2)</f>
        <v>7502.31</v>
      </c>
      <c r="T205">
        <f>Source!X150</f>
        <v>48990.06</v>
      </c>
      <c r="U205">
        <f>ROUND((Source!FY150/100)*((ROUND(Source!AF150*Source!I150, 2)+ROUND(Source!AE150*Source!I150, 2))), 2)</f>
        <v>5300.54</v>
      </c>
      <c r="V205">
        <f>Source!Y150</f>
        <v>34612.54</v>
      </c>
    </row>
    <row r="206" spans="1:26" ht="14.25" x14ac:dyDescent="0.2">
      <c r="A206" s="55"/>
      <c r="B206" s="56"/>
      <c r="C206" s="56" t="s">
        <v>704</v>
      </c>
      <c r="D206" s="37"/>
      <c r="E206" s="13"/>
      <c r="F206" s="38">
        <f>Source!AO150</f>
        <v>34.119999999999997</v>
      </c>
      <c r="G206" s="39" t="str">
        <f>Source!DG150</f>
        <v/>
      </c>
      <c r="H206" s="40">
        <f>ROUND(Source!AF150*Source!I150, 2)</f>
        <v>8154.68</v>
      </c>
      <c r="I206" s="39"/>
      <c r="J206" s="39">
        <f>IF(Source!BA150&lt;&gt; 0, Source!BA150, 1)</f>
        <v>6.53</v>
      </c>
      <c r="K206" s="40">
        <f>Source!S150</f>
        <v>53250.06</v>
      </c>
      <c r="L206" s="41"/>
      <c r="R206">
        <f>H206</f>
        <v>8154.68</v>
      </c>
    </row>
    <row r="207" spans="1:26" ht="14.25" x14ac:dyDescent="0.2">
      <c r="A207" s="55"/>
      <c r="B207" s="56"/>
      <c r="C207" s="56" t="s">
        <v>711</v>
      </c>
      <c r="D207" s="37"/>
      <c r="E207" s="13"/>
      <c r="F207" s="38">
        <f>Source!AL150</f>
        <v>7.95</v>
      </c>
      <c r="G207" s="39" t="str">
        <f>Source!DD150</f>
        <v/>
      </c>
      <c r="H207" s="40">
        <f>ROUND(Source!AC150*Source!I150, 2)</f>
        <v>1900.05</v>
      </c>
      <c r="I207" s="39"/>
      <c r="J207" s="39">
        <f>IF(Source!BC150&lt;&gt; 0, Source!BC150, 1)</f>
        <v>6.53</v>
      </c>
      <c r="K207" s="40">
        <f>Source!P150</f>
        <v>12407.33</v>
      </c>
      <c r="L207" s="41"/>
    </row>
    <row r="208" spans="1:26" ht="14.25" x14ac:dyDescent="0.2">
      <c r="A208" s="55"/>
      <c r="B208" s="56"/>
      <c r="C208" s="56" t="s">
        <v>705</v>
      </c>
      <c r="D208" s="37" t="s">
        <v>706</v>
      </c>
      <c r="E208" s="13">
        <f>Source!BZ150</f>
        <v>92</v>
      </c>
      <c r="F208" s="59"/>
      <c r="G208" s="39"/>
      <c r="H208" s="40">
        <f>SUM(S205:S211)</f>
        <v>7502.31</v>
      </c>
      <c r="I208" s="42"/>
      <c r="J208" s="35">
        <f>Source!AT150</f>
        <v>92</v>
      </c>
      <c r="K208" s="40">
        <f>SUM(T205:T211)</f>
        <v>48990.06</v>
      </c>
      <c r="L208" s="41"/>
    </row>
    <row r="209" spans="1:26" ht="14.25" x14ac:dyDescent="0.2">
      <c r="A209" s="55"/>
      <c r="B209" s="56"/>
      <c r="C209" s="56" t="s">
        <v>707</v>
      </c>
      <c r="D209" s="37" t="s">
        <v>706</v>
      </c>
      <c r="E209" s="13">
        <f>Source!CA150</f>
        <v>65</v>
      </c>
      <c r="F209" s="59"/>
      <c r="G209" s="39"/>
      <c r="H209" s="40">
        <f>SUM(U205:U211)</f>
        <v>5300.54</v>
      </c>
      <c r="I209" s="42"/>
      <c r="J209" s="35">
        <f>Source!AU150</f>
        <v>65</v>
      </c>
      <c r="K209" s="40">
        <f>SUM(V205:V211)</f>
        <v>34612.54</v>
      </c>
      <c r="L209" s="41"/>
    </row>
    <row r="210" spans="1:26" ht="14.25" x14ac:dyDescent="0.2">
      <c r="A210" s="55"/>
      <c r="B210" s="56"/>
      <c r="C210" s="56" t="s">
        <v>708</v>
      </c>
      <c r="D210" s="37" t="s">
        <v>709</v>
      </c>
      <c r="E210" s="13">
        <f>Source!AQ150</f>
        <v>4</v>
      </c>
      <c r="F210" s="38"/>
      <c r="G210" s="39" t="str">
        <f>Source!DI150</f>
        <v/>
      </c>
      <c r="H210" s="40"/>
      <c r="I210" s="39"/>
      <c r="J210" s="39"/>
      <c r="K210" s="40"/>
      <c r="L210" s="51">
        <f>Source!U150</f>
        <v>956</v>
      </c>
    </row>
    <row r="211" spans="1:26" ht="28.5" x14ac:dyDescent="0.2">
      <c r="A211" s="57" t="str">
        <f>Source!E152</f>
        <v>20,1</v>
      </c>
      <c r="B211" s="58" t="str">
        <f>Source!F152</f>
        <v>20.5.02.04-0006</v>
      </c>
      <c r="C211" s="58" t="str">
        <f>Source!G152</f>
        <v>Коробка ответвительная КОР-94-3У2 IP43 размером 80х80х43 мм</v>
      </c>
      <c r="D211" s="43" t="str">
        <f>Source!H152</f>
        <v>10 шт.</v>
      </c>
      <c r="E211" s="44">
        <f>Source!I152</f>
        <v>23.9</v>
      </c>
      <c r="F211" s="45">
        <f>Source!AL152+Source!AM152+Source!AO152</f>
        <v>130.1</v>
      </c>
      <c r="G211" s="53" t="s">
        <v>6</v>
      </c>
      <c r="H211" s="47">
        <f>ROUND(Source!AC152*Source!I152, 2)+ROUND(Source!AD152*Source!I152, 2)+ROUND(Source!AF152*Source!I152, 2)</f>
        <v>3109.39</v>
      </c>
      <c r="I211" s="46"/>
      <c r="J211" s="46">
        <f>IF(Source!BC152&lt;&gt; 0, Source!BC152, 1)</f>
        <v>6.53</v>
      </c>
      <c r="K211" s="47">
        <f>Source!O152</f>
        <v>20304.32</v>
      </c>
      <c r="L211" s="54"/>
      <c r="S211">
        <f>ROUND((Source!FX152/100)*((ROUND(Source!AF152*Source!I152, 2)+ROUND(Source!AE152*Source!I152, 2))), 2)</f>
        <v>0</v>
      </c>
      <c r="T211">
        <f>Source!X152</f>
        <v>0</v>
      </c>
      <c r="U211">
        <f>ROUND((Source!FY152/100)*((ROUND(Source!AF152*Source!I152, 2)+ROUND(Source!AE152*Source!I152, 2))), 2)</f>
        <v>0</v>
      </c>
      <c r="V211">
        <f>Source!Y152</f>
        <v>0</v>
      </c>
      <c r="W211">
        <f>IF(Source!BI152&lt;=1,H211, 0)</f>
        <v>0</v>
      </c>
      <c r="X211">
        <f>IF(Source!BI152=2,H211, 0)</f>
        <v>3109.39</v>
      </c>
      <c r="Y211">
        <f>IF(Source!BI152=3,H211, 0)</f>
        <v>0</v>
      </c>
      <c r="Z211">
        <f>IF(Source!BI152=4,H211, 0)</f>
        <v>0</v>
      </c>
    </row>
    <row r="212" spans="1:26" ht="15" x14ac:dyDescent="0.25">
      <c r="G212" s="91">
        <f>H206+H207+H208+H209+SUM(H211:H211)</f>
        <v>25966.97</v>
      </c>
      <c r="H212" s="91"/>
      <c r="J212" s="91">
        <f>K206+K207+K208+K209+SUM(K211:K211)</f>
        <v>169564.31</v>
      </c>
      <c r="K212" s="91"/>
      <c r="L212" s="49">
        <f>Source!U150</f>
        <v>956</v>
      </c>
      <c r="O212" s="29">
        <f>G212</f>
        <v>25966.97</v>
      </c>
      <c r="P212" s="29">
        <f>J212</f>
        <v>169564.31</v>
      </c>
      <c r="Q212" s="29">
        <f>L212</f>
        <v>956</v>
      </c>
      <c r="W212">
        <f>IF(Source!BI150&lt;=1,H206+H207+H208+H209, 0)</f>
        <v>0</v>
      </c>
      <c r="X212">
        <f>IF(Source!BI150=2,H206+H207+H208+H209, 0)</f>
        <v>22857.58</v>
      </c>
      <c r="Y212">
        <f>IF(Source!BI150=3,H206+H207+H208+H209, 0)</f>
        <v>0</v>
      </c>
      <c r="Z212">
        <f>IF(Source!BI150=4,H206+H207+H208+H209, 0)</f>
        <v>0</v>
      </c>
    </row>
    <row r="213" spans="1:26" ht="28.5" x14ac:dyDescent="0.2">
      <c r="A213" s="55" t="str">
        <f>Source!E154</f>
        <v>21</v>
      </c>
      <c r="B213" s="56" t="str">
        <f>Source!F154</f>
        <v>м10-03-001-01</v>
      </c>
      <c r="C213" s="56" t="str">
        <f>Source!G154</f>
        <v>Стойка, полустойка, каркас стойки или шкаф, масса до 100 кг</v>
      </c>
      <c r="D213" s="37" t="str">
        <f>Source!H154</f>
        <v>ШТ</v>
      </c>
      <c r="E213" s="13">
        <f>Source!I154</f>
        <v>1</v>
      </c>
      <c r="F213" s="38">
        <f>Source!AL154+Source!AM154+Source!AO154</f>
        <v>156.43</v>
      </c>
      <c r="G213" s="39"/>
      <c r="H213" s="40"/>
      <c r="I213" s="39" t="str">
        <f>Source!BO154</f>
        <v/>
      </c>
      <c r="J213" s="39"/>
      <c r="K213" s="40"/>
      <c r="L213" s="41"/>
      <c r="S213">
        <f>ROUND((Source!FX154/100)*((ROUND(Source!AF154*Source!I154, 2)+ROUND(Source!AE154*Source!I154, 2))), 2)</f>
        <v>63.9</v>
      </c>
      <c r="T213">
        <f>Source!X154</f>
        <v>417.3</v>
      </c>
      <c r="U213">
        <f>ROUND((Source!FY154/100)*((ROUND(Source!AF154*Source!I154, 2)+ROUND(Source!AE154*Source!I154, 2))), 2)</f>
        <v>47.93</v>
      </c>
      <c r="V213">
        <f>Source!Y154</f>
        <v>312.97000000000003</v>
      </c>
    </row>
    <row r="214" spans="1:26" ht="14.25" x14ac:dyDescent="0.2">
      <c r="A214" s="55"/>
      <c r="B214" s="56"/>
      <c r="C214" s="56" t="s">
        <v>704</v>
      </c>
      <c r="D214" s="37"/>
      <c r="E214" s="13"/>
      <c r="F214" s="38">
        <f>Source!AO154</f>
        <v>76.260000000000005</v>
      </c>
      <c r="G214" s="39" t="str">
        <f>Source!DG154</f>
        <v/>
      </c>
      <c r="H214" s="40">
        <f>ROUND(Source!AF154*Source!I154, 2)</f>
        <v>76.260000000000005</v>
      </c>
      <c r="I214" s="39"/>
      <c r="J214" s="39">
        <f>IF(Source!BA154&lt;&gt; 0, Source!BA154, 1)</f>
        <v>6.53</v>
      </c>
      <c r="K214" s="40">
        <f>Source!S154</f>
        <v>497.98</v>
      </c>
      <c r="L214" s="41"/>
      <c r="R214">
        <f>H214</f>
        <v>76.260000000000005</v>
      </c>
    </row>
    <row r="215" spans="1:26" ht="14.25" x14ac:dyDescent="0.2">
      <c r="A215" s="55"/>
      <c r="B215" s="56"/>
      <c r="C215" s="56" t="s">
        <v>69</v>
      </c>
      <c r="D215" s="37"/>
      <c r="E215" s="13"/>
      <c r="F215" s="38">
        <f>Source!AM154</f>
        <v>34.869999999999997</v>
      </c>
      <c r="G215" s="39" t="str">
        <f>Source!DE154</f>
        <v/>
      </c>
      <c r="H215" s="40">
        <f>ROUND(Source!AD154*Source!I154, 2)</f>
        <v>34.869999999999997</v>
      </c>
      <c r="I215" s="39"/>
      <c r="J215" s="39">
        <f>IF(Source!BB154&lt;&gt; 0, Source!BB154, 1)</f>
        <v>6.53</v>
      </c>
      <c r="K215" s="40">
        <f>Source!Q154</f>
        <v>227.7</v>
      </c>
      <c r="L215" s="41"/>
    </row>
    <row r="216" spans="1:26" ht="14.25" x14ac:dyDescent="0.2">
      <c r="A216" s="55"/>
      <c r="B216" s="56"/>
      <c r="C216" s="56" t="s">
        <v>710</v>
      </c>
      <c r="D216" s="37"/>
      <c r="E216" s="13"/>
      <c r="F216" s="38">
        <f>Source!AN154</f>
        <v>3.62</v>
      </c>
      <c r="G216" s="39" t="str">
        <f>Source!DF154</f>
        <v/>
      </c>
      <c r="H216" s="50">
        <f>ROUND(Source!AE154*Source!I154, 2)</f>
        <v>3.62</v>
      </c>
      <c r="I216" s="39"/>
      <c r="J216" s="39">
        <f>IF(Source!BS154&lt;&gt; 0, Source!BS154, 1)</f>
        <v>6.53</v>
      </c>
      <c r="K216" s="50">
        <f>Source!R154</f>
        <v>23.64</v>
      </c>
      <c r="L216" s="41"/>
      <c r="R216">
        <f>H216</f>
        <v>3.62</v>
      </c>
    </row>
    <row r="217" spans="1:26" ht="14.25" x14ac:dyDescent="0.2">
      <c r="A217" s="55"/>
      <c r="B217" s="56"/>
      <c r="C217" s="56" t="s">
        <v>711</v>
      </c>
      <c r="D217" s="37"/>
      <c r="E217" s="13"/>
      <c r="F217" s="38">
        <f>Source!AL154</f>
        <v>45.3</v>
      </c>
      <c r="G217" s="39" t="str">
        <f>Source!DD154</f>
        <v/>
      </c>
      <c r="H217" s="40">
        <f>ROUND(Source!AC154*Source!I154, 2)</f>
        <v>45.3</v>
      </c>
      <c r="I217" s="39"/>
      <c r="J217" s="39">
        <f>IF(Source!BC154&lt;&gt; 0, Source!BC154, 1)</f>
        <v>6.53</v>
      </c>
      <c r="K217" s="40">
        <f>Source!P154</f>
        <v>295.81</v>
      </c>
      <c r="L217" s="41"/>
    </row>
    <row r="218" spans="1:26" ht="14.25" x14ac:dyDescent="0.2">
      <c r="A218" s="55"/>
      <c r="B218" s="56"/>
      <c r="C218" s="56" t="s">
        <v>705</v>
      </c>
      <c r="D218" s="37" t="s">
        <v>706</v>
      </c>
      <c r="E218" s="13">
        <f>Source!BZ154</f>
        <v>80</v>
      </c>
      <c r="F218" s="59"/>
      <c r="G218" s="39"/>
      <c r="H218" s="40">
        <f>SUM(S213:S221)</f>
        <v>63.9</v>
      </c>
      <c r="I218" s="42"/>
      <c r="J218" s="35">
        <f>Source!AT154</f>
        <v>80</v>
      </c>
      <c r="K218" s="40">
        <f>SUM(T213:T221)</f>
        <v>417.3</v>
      </c>
      <c r="L218" s="41"/>
    </row>
    <row r="219" spans="1:26" ht="14.25" x14ac:dyDescent="0.2">
      <c r="A219" s="55"/>
      <c r="B219" s="56"/>
      <c r="C219" s="56" t="s">
        <v>707</v>
      </c>
      <c r="D219" s="37" t="s">
        <v>706</v>
      </c>
      <c r="E219" s="13">
        <f>Source!CA154</f>
        <v>60</v>
      </c>
      <c r="F219" s="59"/>
      <c r="G219" s="39"/>
      <c r="H219" s="40">
        <f>SUM(U213:U221)</f>
        <v>47.93</v>
      </c>
      <c r="I219" s="42"/>
      <c r="J219" s="35">
        <f>Source!AU154</f>
        <v>60</v>
      </c>
      <c r="K219" s="40">
        <f>SUM(V213:V221)</f>
        <v>312.97000000000003</v>
      </c>
      <c r="L219" s="41"/>
    </row>
    <row r="220" spans="1:26" ht="14.25" x14ac:dyDescent="0.2">
      <c r="A220" s="55"/>
      <c r="B220" s="56"/>
      <c r="C220" s="56" t="s">
        <v>708</v>
      </c>
      <c r="D220" s="37" t="s">
        <v>709</v>
      </c>
      <c r="E220" s="13">
        <f>Source!AQ154</f>
        <v>8.94</v>
      </c>
      <c r="F220" s="38"/>
      <c r="G220" s="39" t="str">
        <f>Source!DI154</f>
        <v/>
      </c>
      <c r="H220" s="40"/>
      <c r="I220" s="39"/>
      <c r="J220" s="39"/>
      <c r="K220" s="40"/>
      <c r="L220" s="51">
        <f>Source!U154</f>
        <v>8.94</v>
      </c>
    </row>
    <row r="221" spans="1:26" ht="28.5" x14ac:dyDescent="0.2">
      <c r="A221" s="57" t="str">
        <f>Source!E156</f>
        <v>21,1</v>
      </c>
      <c r="B221" s="58" t="str">
        <f>Source!F156</f>
        <v>62.4.02.01-0049</v>
      </c>
      <c r="C221" s="58" t="str">
        <f>Source!G156</f>
        <v>Источник бесперебойного питания Delta N Series UPS</v>
      </c>
      <c r="D221" s="43" t="str">
        <f>Source!H156</f>
        <v>шт.</v>
      </c>
      <c r="E221" s="44">
        <f>Source!I156</f>
        <v>1</v>
      </c>
      <c r="F221" s="45">
        <f>Source!AL156+Source!AM156+Source!AO156</f>
        <v>5415.89</v>
      </c>
      <c r="G221" s="53" t="s">
        <v>6</v>
      </c>
      <c r="H221" s="47">
        <f>ROUND(Source!AC156*Source!I156, 2)+ROUND(Source!AD156*Source!I156, 2)+ROUND(Source!AF156*Source!I156, 2)</f>
        <v>5415.89</v>
      </c>
      <c r="I221" s="46"/>
      <c r="J221" s="46">
        <f>IF(Source!BC156&lt;&gt; 0, Source!BC156, 1)</f>
        <v>6.53</v>
      </c>
      <c r="K221" s="47">
        <f>Source!O156</f>
        <v>35365.760000000002</v>
      </c>
      <c r="L221" s="54"/>
      <c r="S221">
        <f>ROUND((Source!FX156/100)*((ROUND(Source!AF156*Source!I156, 2)+ROUND(Source!AE156*Source!I156, 2))), 2)</f>
        <v>0</v>
      </c>
      <c r="T221">
        <f>Source!X156</f>
        <v>0</v>
      </c>
      <c r="U221">
        <f>ROUND((Source!FY156/100)*((ROUND(Source!AF156*Source!I156, 2)+ROUND(Source!AE156*Source!I156, 2))), 2)</f>
        <v>0</v>
      </c>
      <c r="V221">
        <f>Source!Y156</f>
        <v>0</v>
      </c>
      <c r="W221">
        <f>IF(Source!BI156&lt;=1,H221, 0)</f>
        <v>0</v>
      </c>
      <c r="X221">
        <f>IF(Source!BI156=2,H221, 0)</f>
        <v>5415.89</v>
      </c>
      <c r="Y221">
        <f>IF(Source!BI156=3,H221, 0)</f>
        <v>0</v>
      </c>
      <c r="Z221">
        <f>IF(Source!BI156=4,H221, 0)</f>
        <v>0</v>
      </c>
    </row>
    <row r="222" spans="1:26" ht="15" x14ac:dyDescent="0.25">
      <c r="G222" s="91">
        <f>H214+H215+H217+H218+H219+SUM(H221:H221)</f>
        <v>5684.1500000000005</v>
      </c>
      <c r="H222" s="91"/>
      <c r="J222" s="91">
        <f>K214+K215+K217+K218+K219+SUM(K221:K221)</f>
        <v>37117.520000000004</v>
      </c>
      <c r="K222" s="91"/>
      <c r="L222" s="49">
        <f>Source!U154</f>
        <v>8.94</v>
      </c>
      <c r="O222" s="29">
        <f>G222</f>
        <v>5684.1500000000005</v>
      </c>
      <c r="P222" s="29">
        <f>J222</f>
        <v>37117.520000000004</v>
      </c>
      <c r="Q222" s="29">
        <f>L222</f>
        <v>8.94</v>
      </c>
      <c r="W222">
        <f>IF(Source!BI154&lt;=1,H214+H215+H217+H218+H219, 0)</f>
        <v>0</v>
      </c>
      <c r="X222">
        <f>IF(Source!BI154=2,H214+H215+H217+H218+H219, 0)</f>
        <v>268.26</v>
      </c>
      <c r="Y222">
        <f>IF(Source!BI154=3,H214+H215+H217+H218+H219, 0)</f>
        <v>0</v>
      </c>
      <c r="Z222">
        <f>IF(Source!BI154=4,H214+H215+H217+H218+H219, 0)</f>
        <v>0</v>
      </c>
    </row>
    <row r="223" spans="1:26" ht="42.75" x14ac:dyDescent="0.2">
      <c r="A223" s="55" t="str">
        <f>Source!E158</f>
        <v>22</v>
      </c>
      <c r="B223" s="56" t="str">
        <f>Source!F158</f>
        <v>м08-01-067-07</v>
      </c>
      <c r="C223" s="56" t="str">
        <f>Source!G158</f>
        <v>Установка (шкаф) комплектная конденсаторная на установленных конструкциях, масса до 100 кг</v>
      </c>
      <c r="D223" s="37" t="str">
        <f>Source!H158</f>
        <v>шкаф</v>
      </c>
      <c r="E223" s="13">
        <f>Source!I158</f>
        <v>6</v>
      </c>
      <c r="F223" s="38">
        <f>Source!AL158+Source!AM158+Source!AO158</f>
        <v>55.72</v>
      </c>
      <c r="G223" s="39"/>
      <c r="H223" s="40"/>
      <c r="I223" s="39" t="str">
        <f>Source!BO158</f>
        <v/>
      </c>
      <c r="J223" s="39"/>
      <c r="K223" s="40"/>
      <c r="L223" s="41"/>
      <c r="S223">
        <f>ROUND((Source!FX158/100)*((ROUND(Source!AF158*Source!I158, 2)+ROUND(Source!AE158*Source!I158, 2))), 2)</f>
        <v>166.9</v>
      </c>
      <c r="T223">
        <f>Source!X158</f>
        <v>1089.83</v>
      </c>
      <c r="U223">
        <f>ROUND((Source!FY158/100)*((ROUND(Source!AF158*Source!I158, 2)+ROUND(Source!AE158*Source!I158, 2))), 2)</f>
        <v>114.19</v>
      </c>
      <c r="V223">
        <f>Source!Y158</f>
        <v>745.67</v>
      </c>
    </row>
    <row r="224" spans="1:26" ht="14.25" x14ac:dyDescent="0.2">
      <c r="A224" s="55"/>
      <c r="B224" s="56"/>
      <c r="C224" s="56" t="s">
        <v>704</v>
      </c>
      <c r="D224" s="37"/>
      <c r="E224" s="13"/>
      <c r="F224" s="38">
        <f>Source!AO158</f>
        <v>25.01</v>
      </c>
      <c r="G224" s="39" t="str">
        <f>Source!DG158</f>
        <v/>
      </c>
      <c r="H224" s="40">
        <f>ROUND(Source!AF158*Source!I158, 2)</f>
        <v>150.06</v>
      </c>
      <c r="I224" s="39"/>
      <c r="J224" s="39">
        <f>IF(Source!BA158&lt;&gt; 0, Source!BA158, 1)</f>
        <v>6.53</v>
      </c>
      <c r="K224" s="40">
        <f>Source!S158</f>
        <v>979.89</v>
      </c>
      <c r="L224" s="41"/>
      <c r="R224">
        <f>H224</f>
        <v>150.06</v>
      </c>
    </row>
    <row r="225" spans="1:26" ht="14.25" x14ac:dyDescent="0.2">
      <c r="A225" s="55"/>
      <c r="B225" s="56"/>
      <c r="C225" s="56" t="s">
        <v>69</v>
      </c>
      <c r="D225" s="37"/>
      <c r="E225" s="13"/>
      <c r="F225" s="38">
        <f>Source!AM158</f>
        <v>30.21</v>
      </c>
      <c r="G225" s="39" t="str">
        <f>Source!DE158</f>
        <v/>
      </c>
      <c r="H225" s="40">
        <f>ROUND(Source!AD158*Source!I158, 2)</f>
        <v>181.26</v>
      </c>
      <c r="I225" s="39"/>
      <c r="J225" s="39">
        <f>IF(Source!BB158&lt;&gt; 0, Source!BB158, 1)</f>
        <v>6.53</v>
      </c>
      <c r="K225" s="40">
        <f>Source!Q158</f>
        <v>1183.6300000000001</v>
      </c>
      <c r="L225" s="41"/>
    </row>
    <row r="226" spans="1:26" ht="14.25" x14ac:dyDescent="0.2">
      <c r="A226" s="55"/>
      <c r="B226" s="56"/>
      <c r="C226" s="56" t="s">
        <v>710</v>
      </c>
      <c r="D226" s="37"/>
      <c r="E226" s="13"/>
      <c r="F226" s="38">
        <f>Source!AN158</f>
        <v>4.2699999999999996</v>
      </c>
      <c r="G226" s="39" t="str">
        <f>Source!DF158</f>
        <v/>
      </c>
      <c r="H226" s="50">
        <f>ROUND(Source!AE158*Source!I158, 2)</f>
        <v>25.62</v>
      </c>
      <c r="I226" s="39"/>
      <c r="J226" s="39">
        <f>IF(Source!BS158&lt;&gt; 0, Source!BS158, 1)</f>
        <v>6.53</v>
      </c>
      <c r="K226" s="50">
        <f>Source!R158</f>
        <v>167.3</v>
      </c>
      <c r="L226" s="41"/>
      <c r="R226">
        <f>H226</f>
        <v>25.62</v>
      </c>
    </row>
    <row r="227" spans="1:26" ht="14.25" x14ac:dyDescent="0.2">
      <c r="A227" s="55"/>
      <c r="B227" s="56"/>
      <c r="C227" s="56" t="s">
        <v>711</v>
      </c>
      <c r="D227" s="37"/>
      <c r="E227" s="13"/>
      <c r="F227" s="38">
        <f>Source!AL158</f>
        <v>0.5</v>
      </c>
      <c r="G227" s="39" t="str">
        <f>Source!DD158</f>
        <v/>
      </c>
      <c r="H227" s="40">
        <f>ROUND(Source!AC158*Source!I158, 2)</f>
        <v>3</v>
      </c>
      <c r="I227" s="39"/>
      <c r="J227" s="39">
        <f>IF(Source!BC158&lt;&gt; 0, Source!BC158, 1)</f>
        <v>6.53</v>
      </c>
      <c r="K227" s="40">
        <f>Source!P158</f>
        <v>19.59</v>
      </c>
      <c r="L227" s="41"/>
    </row>
    <row r="228" spans="1:26" ht="14.25" x14ac:dyDescent="0.2">
      <c r="A228" s="55"/>
      <c r="B228" s="56"/>
      <c r="C228" s="56" t="s">
        <v>705</v>
      </c>
      <c r="D228" s="37" t="s">
        <v>706</v>
      </c>
      <c r="E228" s="13">
        <f>Source!BZ158</f>
        <v>95</v>
      </c>
      <c r="F228" s="59"/>
      <c r="G228" s="39"/>
      <c r="H228" s="40">
        <f>SUM(S223:S231)</f>
        <v>166.9</v>
      </c>
      <c r="I228" s="42"/>
      <c r="J228" s="35">
        <f>Source!AT158</f>
        <v>95</v>
      </c>
      <c r="K228" s="40">
        <f>SUM(T223:T231)</f>
        <v>1089.83</v>
      </c>
      <c r="L228" s="41"/>
    </row>
    <row r="229" spans="1:26" ht="14.25" x14ac:dyDescent="0.2">
      <c r="A229" s="55"/>
      <c r="B229" s="56"/>
      <c r="C229" s="56" t="s">
        <v>707</v>
      </c>
      <c r="D229" s="37" t="s">
        <v>706</v>
      </c>
      <c r="E229" s="13">
        <f>Source!CA158</f>
        <v>65</v>
      </c>
      <c r="F229" s="59"/>
      <c r="G229" s="39"/>
      <c r="H229" s="40">
        <f>SUM(U223:U231)</f>
        <v>114.19</v>
      </c>
      <c r="I229" s="42"/>
      <c r="J229" s="35">
        <f>Source!AU158</f>
        <v>65</v>
      </c>
      <c r="K229" s="40">
        <f>SUM(V223:V231)</f>
        <v>745.67</v>
      </c>
      <c r="L229" s="41"/>
    </row>
    <row r="230" spans="1:26" ht="14.25" x14ac:dyDescent="0.2">
      <c r="A230" s="55"/>
      <c r="B230" s="56"/>
      <c r="C230" s="56" t="s">
        <v>708</v>
      </c>
      <c r="D230" s="37" t="s">
        <v>709</v>
      </c>
      <c r="E230" s="13">
        <f>Source!AQ158</f>
        <v>2.6</v>
      </c>
      <c r="F230" s="38"/>
      <c r="G230" s="39" t="str">
        <f>Source!DI158</f>
        <v/>
      </c>
      <c r="H230" s="40"/>
      <c r="I230" s="39"/>
      <c r="J230" s="39"/>
      <c r="K230" s="40"/>
      <c r="L230" s="51">
        <f>Source!U158</f>
        <v>15.600000000000001</v>
      </c>
    </row>
    <row r="231" spans="1:26" ht="42.75" x14ac:dyDescent="0.2">
      <c r="A231" s="57" t="str">
        <f>Source!E160</f>
        <v>22,1</v>
      </c>
      <c r="B231" s="58" t="str">
        <f>Source!F160</f>
        <v>Цена поставщика</v>
      </c>
      <c r="C231" s="58" t="s">
        <v>718</v>
      </c>
      <c r="D231" s="43" t="str">
        <f>Source!H160</f>
        <v>ШТ</v>
      </c>
      <c r="E231" s="44">
        <f>Source!I160</f>
        <v>6</v>
      </c>
      <c r="F231" s="45">
        <f>Source!AL160+Source!AM160+Source!AO160</f>
        <v>330.1</v>
      </c>
      <c r="G231" s="53" t="s">
        <v>6</v>
      </c>
      <c r="H231" s="47">
        <f>ROUND(Source!AC160*Source!I160, 2)+ROUND(Source!AD160*Source!I160, 2)+ROUND(Source!AF160*Source!I160, 2)</f>
        <v>1980.6</v>
      </c>
      <c r="I231" s="46"/>
      <c r="J231" s="46">
        <f>IF(Source!BC160&lt;&gt; 0, Source!BC160, 1)</f>
        <v>3.53</v>
      </c>
      <c r="K231" s="47">
        <f>Source!O160</f>
        <v>6991.52</v>
      </c>
      <c r="L231" s="54"/>
      <c r="S231">
        <f>ROUND((Source!FX160/100)*((ROUND(Source!AF160*Source!I160, 2)+ROUND(Source!AE160*Source!I160, 2))), 2)</f>
        <v>0</v>
      </c>
      <c r="T231">
        <f>Source!X160</f>
        <v>0</v>
      </c>
      <c r="U231">
        <f>ROUND((Source!FY160/100)*((ROUND(Source!AF160*Source!I160, 2)+ROUND(Source!AE160*Source!I160, 2))), 2)</f>
        <v>0</v>
      </c>
      <c r="V231">
        <f>Source!Y160</f>
        <v>0</v>
      </c>
      <c r="W231">
        <f>IF(Source!BI160&lt;=1,H231, 0)</f>
        <v>0</v>
      </c>
      <c r="X231">
        <f>IF(Source!BI160=2,H231, 0)</f>
        <v>1980.6</v>
      </c>
      <c r="Y231">
        <f>IF(Source!BI160=3,H231, 0)</f>
        <v>0</v>
      </c>
      <c r="Z231">
        <f>IF(Source!BI160=4,H231, 0)</f>
        <v>0</v>
      </c>
    </row>
    <row r="232" spans="1:26" ht="15" x14ac:dyDescent="0.25">
      <c r="G232" s="91">
        <f>H224+H225+H227+H228+H229+SUM(H231:H231)</f>
        <v>2596.0100000000002</v>
      </c>
      <c r="H232" s="91"/>
      <c r="J232" s="91">
        <f>K224+K225+K227+K228+K229+SUM(K231:K231)</f>
        <v>11010.130000000001</v>
      </c>
      <c r="K232" s="91"/>
      <c r="L232" s="49">
        <f>Source!U158</f>
        <v>15.600000000000001</v>
      </c>
      <c r="O232" s="29">
        <f>G232</f>
        <v>2596.0100000000002</v>
      </c>
      <c r="P232" s="29">
        <f>J232</f>
        <v>11010.130000000001</v>
      </c>
      <c r="Q232" s="29">
        <f>L232</f>
        <v>15.600000000000001</v>
      </c>
      <c r="W232">
        <f>IF(Source!BI158&lt;=1,H224+H225+H227+H228+H229, 0)</f>
        <v>0</v>
      </c>
      <c r="X232">
        <f>IF(Source!BI158=2,H224+H225+H227+H228+H229, 0)</f>
        <v>615.41000000000008</v>
      </c>
      <c r="Y232">
        <f>IF(Source!BI158=3,H224+H225+H227+H228+H229, 0)</f>
        <v>0</v>
      </c>
      <c r="Z232">
        <f>IF(Source!BI158=4,H224+H225+H227+H228+H229, 0)</f>
        <v>0</v>
      </c>
    </row>
    <row r="233" spans="1:26" ht="42.75" x14ac:dyDescent="0.2">
      <c r="A233" s="55" t="str">
        <f>Source!E162</f>
        <v>23</v>
      </c>
      <c r="B233" s="56" t="str">
        <f>Source!F162</f>
        <v>м08-03-526-01</v>
      </c>
      <c r="C233" s="56" t="str">
        <f>Source!G162</f>
        <v>Автомат одно-, двух-, трехполюсный, устанавливаемый на конструкции на стене или колонне, на ток до 25 А</v>
      </c>
      <c r="D233" s="37" t="str">
        <f>Source!H162</f>
        <v>ШТ</v>
      </c>
      <c r="E233" s="13">
        <f>Source!I162</f>
        <v>14</v>
      </c>
      <c r="F233" s="38">
        <f>Source!AL162+Source!AM162+Source!AO162</f>
        <v>35.980000000000004</v>
      </c>
      <c r="G233" s="39"/>
      <c r="H233" s="40"/>
      <c r="I233" s="39" t="str">
        <f>Source!BO162</f>
        <v/>
      </c>
      <c r="J233" s="39"/>
      <c r="K233" s="40"/>
      <c r="L233" s="41"/>
      <c r="S233">
        <f>ROUND((Source!FX162/100)*((ROUND(Source!AF162*Source!I162, 2)+ROUND(Source!AE162*Source!I162, 2))), 2)</f>
        <v>197.37</v>
      </c>
      <c r="T233">
        <f>Source!X162</f>
        <v>1288.8399999999999</v>
      </c>
      <c r="U233">
        <f>ROUND((Source!FY162/100)*((ROUND(Source!AF162*Source!I162, 2)+ROUND(Source!AE162*Source!I162, 2))), 2)</f>
        <v>135.04</v>
      </c>
      <c r="V233">
        <f>Source!Y162</f>
        <v>881.84</v>
      </c>
    </row>
    <row r="234" spans="1:26" ht="14.25" x14ac:dyDescent="0.2">
      <c r="A234" s="55"/>
      <c r="B234" s="56"/>
      <c r="C234" s="56" t="s">
        <v>704</v>
      </c>
      <c r="D234" s="37"/>
      <c r="E234" s="13"/>
      <c r="F234" s="38">
        <f>Source!AO162</f>
        <v>14.84</v>
      </c>
      <c r="G234" s="39" t="str">
        <f>Source!DG162</f>
        <v/>
      </c>
      <c r="H234" s="40">
        <f>ROUND(Source!AF162*Source!I162, 2)</f>
        <v>207.76</v>
      </c>
      <c r="I234" s="39"/>
      <c r="J234" s="39">
        <f>IF(Source!BA162&lt;&gt; 0, Source!BA162, 1)</f>
        <v>6.53</v>
      </c>
      <c r="K234" s="40">
        <f>Source!S162</f>
        <v>1356.67</v>
      </c>
      <c r="L234" s="41"/>
      <c r="R234">
        <f>H234</f>
        <v>207.76</v>
      </c>
    </row>
    <row r="235" spans="1:26" ht="14.25" x14ac:dyDescent="0.2">
      <c r="A235" s="55"/>
      <c r="B235" s="56"/>
      <c r="C235" s="56" t="s">
        <v>69</v>
      </c>
      <c r="D235" s="37"/>
      <c r="E235" s="13"/>
      <c r="F235" s="38">
        <f>Source!AM162</f>
        <v>1.05</v>
      </c>
      <c r="G235" s="39" t="str">
        <f>Source!DE162</f>
        <v/>
      </c>
      <c r="H235" s="40">
        <f>ROUND(Source!AD162*Source!I162, 2)</f>
        <v>14.7</v>
      </c>
      <c r="I235" s="39"/>
      <c r="J235" s="39">
        <f>IF(Source!BB162&lt;&gt; 0, Source!BB162, 1)</f>
        <v>6.53</v>
      </c>
      <c r="K235" s="40">
        <f>Source!Q162</f>
        <v>95.99</v>
      </c>
      <c r="L235" s="41"/>
    </row>
    <row r="236" spans="1:26" ht="14.25" x14ac:dyDescent="0.2">
      <c r="A236" s="55"/>
      <c r="B236" s="56"/>
      <c r="C236" s="56" t="s">
        <v>711</v>
      </c>
      <c r="D236" s="37"/>
      <c r="E236" s="13"/>
      <c r="F236" s="38">
        <f>Source!AL162</f>
        <v>20.09</v>
      </c>
      <c r="G236" s="39" t="str">
        <f>Source!DD162</f>
        <v/>
      </c>
      <c r="H236" s="40">
        <f>ROUND(Source!AC162*Source!I162, 2)</f>
        <v>281.26</v>
      </c>
      <c r="I236" s="39"/>
      <c r="J236" s="39">
        <f>IF(Source!BC162&lt;&gt; 0, Source!BC162, 1)</f>
        <v>6.53</v>
      </c>
      <c r="K236" s="40">
        <f>Source!P162</f>
        <v>1836.63</v>
      </c>
      <c r="L236" s="41"/>
    </row>
    <row r="237" spans="1:26" ht="14.25" x14ac:dyDescent="0.2">
      <c r="A237" s="55"/>
      <c r="B237" s="56"/>
      <c r="C237" s="56" t="s">
        <v>705</v>
      </c>
      <c r="D237" s="37" t="s">
        <v>706</v>
      </c>
      <c r="E237" s="13">
        <f>Source!BZ162</f>
        <v>95</v>
      </c>
      <c r="F237" s="59"/>
      <c r="G237" s="39"/>
      <c r="H237" s="40">
        <f>SUM(S233:S241)</f>
        <v>197.37</v>
      </c>
      <c r="I237" s="42"/>
      <c r="J237" s="35">
        <f>Source!AT162</f>
        <v>95</v>
      </c>
      <c r="K237" s="40">
        <f>SUM(T233:T241)</f>
        <v>1288.8399999999999</v>
      </c>
      <c r="L237" s="41"/>
    </row>
    <row r="238" spans="1:26" ht="14.25" x14ac:dyDescent="0.2">
      <c r="A238" s="55"/>
      <c r="B238" s="56"/>
      <c r="C238" s="56" t="s">
        <v>707</v>
      </c>
      <c r="D238" s="37" t="s">
        <v>706</v>
      </c>
      <c r="E238" s="13">
        <f>Source!CA162</f>
        <v>65</v>
      </c>
      <c r="F238" s="59"/>
      <c r="G238" s="39"/>
      <c r="H238" s="40">
        <f>SUM(U233:U241)</f>
        <v>135.04</v>
      </c>
      <c r="I238" s="42"/>
      <c r="J238" s="35">
        <f>Source!AU162</f>
        <v>65</v>
      </c>
      <c r="K238" s="40">
        <f>SUM(V233:V241)</f>
        <v>881.84</v>
      </c>
      <c r="L238" s="41"/>
    </row>
    <row r="239" spans="1:26" ht="14.25" x14ac:dyDescent="0.2">
      <c r="A239" s="55"/>
      <c r="B239" s="56"/>
      <c r="C239" s="56" t="s">
        <v>708</v>
      </c>
      <c r="D239" s="37" t="s">
        <v>709</v>
      </c>
      <c r="E239" s="13">
        <f>Source!AQ162</f>
        <v>1.56</v>
      </c>
      <c r="F239" s="38"/>
      <c r="G239" s="39" t="str">
        <f>Source!DI162</f>
        <v/>
      </c>
      <c r="H239" s="40"/>
      <c r="I239" s="39"/>
      <c r="J239" s="39"/>
      <c r="K239" s="40"/>
      <c r="L239" s="51">
        <f>Source!U162</f>
        <v>21.84</v>
      </c>
    </row>
    <row r="240" spans="1:26" ht="28.5" x14ac:dyDescent="0.2">
      <c r="A240" s="55" t="str">
        <f>Source!E164</f>
        <v>23,1</v>
      </c>
      <c r="B240" s="56" t="str">
        <f>Source!F164</f>
        <v>62.1.01.09-0004</v>
      </c>
      <c r="C240" s="56" t="str">
        <f>Source!G164</f>
        <v>Выключатели автоматические «IEK» ВА47-29 1Р 10А, характеристика С</v>
      </c>
      <c r="D240" s="37" t="str">
        <f>Source!H164</f>
        <v>шт.</v>
      </c>
      <c r="E240" s="13">
        <f>Source!I164</f>
        <v>7</v>
      </c>
      <c r="F240" s="38">
        <f>Source!AL164+Source!AM164+Source!AO164</f>
        <v>13.12</v>
      </c>
      <c r="G240" s="52" t="s">
        <v>6</v>
      </c>
      <c r="H240" s="40">
        <f>ROUND(Source!AC164*Source!I164, 2)+ROUND(Source!AD164*Source!I164, 2)+ROUND(Source!AF164*Source!I164, 2)</f>
        <v>91.84</v>
      </c>
      <c r="I240" s="39"/>
      <c r="J240" s="39">
        <f>IF(Source!BC164&lt;&gt; 0, Source!BC164, 1)</f>
        <v>6.53</v>
      </c>
      <c r="K240" s="40">
        <f>Source!O164</f>
        <v>599.72</v>
      </c>
      <c r="L240" s="41"/>
      <c r="S240">
        <f>ROUND((Source!FX164/100)*((ROUND(Source!AF164*Source!I164, 2)+ROUND(Source!AE164*Source!I164, 2))), 2)</f>
        <v>0</v>
      </c>
      <c r="T240">
        <f>Source!X164</f>
        <v>0</v>
      </c>
      <c r="U240">
        <f>ROUND((Source!FY164/100)*((ROUND(Source!AF164*Source!I164, 2)+ROUND(Source!AE164*Source!I164, 2))), 2)</f>
        <v>0</v>
      </c>
      <c r="V240">
        <f>Source!Y164</f>
        <v>0</v>
      </c>
      <c r="W240">
        <f>IF(Source!BI164&lt;=1,H240, 0)</f>
        <v>0</v>
      </c>
      <c r="X240">
        <f>IF(Source!BI164=2,H240, 0)</f>
        <v>91.84</v>
      </c>
      <c r="Y240">
        <f>IF(Source!BI164=3,H240, 0)</f>
        <v>0</v>
      </c>
      <c r="Z240">
        <f>IF(Source!BI164=4,H240, 0)</f>
        <v>0</v>
      </c>
    </row>
    <row r="241" spans="1:26" ht="42.75" x14ac:dyDescent="0.2">
      <c r="A241" s="57" t="str">
        <f>Source!E166</f>
        <v>23,2</v>
      </c>
      <c r="B241" s="58" t="str">
        <f>Source!F166</f>
        <v>62.1.02.03-0003</v>
      </c>
      <c r="C241" s="58" t="str">
        <f>Source!G166</f>
        <v>Боксы модульные для автоматических выключателей наружной установки КМПн 2/2</v>
      </c>
      <c r="D241" s="43" t="str">
        <f>Source!H166</f>
        <v>10 шт.</v>
      </c>
      <c r="E241" s="44">
        <f>Source!I166</f>
        <v>0.7</v>
      </c>
      <c r="F241" s="45">
        <f>Source!AL166+Source!AM166+Source!AO166</f>
        <v>188.5</v>
      </c>
      <c r="G241" s="53" t="s">
        <v>6</v>
      </c>
      <c r="H241" s="47">
        <f>ROUND(Source!AC166*Source!I166, 2)+ROUND(Source!AD166*Source!I166, 2)+ROUND(Source!AF166*Source!I166, 2)</f>
        <v>131.94999999999999</v>
      </c>
      <c r="I241" s="46"/>
      <c r="J241" s="46">
        <f>IF(Source!BC166&lt;&gt; 0, Source!BC166, 1)</f>
        <v>6.53</v>
      </c>
      <c r="K241" s="47">
        <f>Source!O166</f>
        <v>861.63</v>
      </c>
      <c r="L241" s="54"/>
      <c r="S241">
        <f>ROUND((Source!FX166/100)*((ROUND(Source!AF166*Source!I166, 2)+ROUND(Source!AE166*Source!I166, 2))), 2)</f>
        <v>0</v>
      </c>
      <c r="T241">
        <f>Source!X166</f>
        <v>0</v>
      </c>
      <c r="U241">
        <f>ROUND((Source!FY166/100)*((ROUND(Source!AF166*Source!I166, 2)+ROUND(Source!AE166*Source!I166, 2))), 2)</f>
        <v>0</v>
      </c>
      <c r="V241">
        <f>Source!Y166</f>
        <v>0</v>
      </c>
      <c r="W241">
        <f>IF(Source!BI166&lt;=1,H241, 0)</f>
        <v>0</v>
      </c>
      <c r="X241">
        <f>IF(Source!BI166=2,H241, 0)</f>
        <v>131.94999999999999</v>
      </c>
      <c r="Y241">
        <f>IF(Source!BI166=3,H241, 0)</f>
        <v>0</v>
      </c>
      <c r="Z241">
        <f>IF(Source!BI166=4,H241, 0)</f>
        <v>0</v>
      </c>
    </row>
    <row r="242" spans="1:26" ht="15" x14ac:dyDescent="0.25">
      <c r="G242" s="91">
        <f>H234+H235+H236+H237+H238+SUM(H240:H241)</f>
        <v>1059.9199999999998</v>
      </c>
      <c r="H242" s="91"/>
      <c r="J242" s="91">
        <f>K234+K235+K236+K237+K238+SUM(K240:K241)</f>
        <v>6921.32</v>
      </c>
      <c r="K242" s="91"/>
      <c r="L242" s="49">
        <f>Source!U162</f>
        <v>21.84</v>
      </c>
      <c r="O242" s="29">
        <f>G242</f>
        <v>1059.9199999999998</v>
      </c>
      <c r="P242" s="29">
        <f>J242</f>
        <v>6921.32</v>
      </c>
      <c r="Q242" s="29">
        <f>L242</f>
        <v>21.84</v>
      </c>
      <c r="W242">
        <f>IF(Source!BI162&lt;=1,H234+H235+H236+H237+H238, 0)</f>
        <v>0</v>
      </c>
      <c r="X242">
        <f>IF(Source!BI162=2,H234+H235+H236+H237+H238, 0)</f>
        <v>836.12999999999988</v>
      </c>
      <c r="Y242">
        <f>IF(Source!BI162=3,H234+H235+H236+H237+H238, 0)</f>
        <v>0</v>
      </c>
      <c r="Z242">
        <f>IF(Source!BI162=4,H234+H235+H236+H237+H238, 0)</f>
        <v>0</v>
      </c>
    </row>
    <row r="243" spans="1:26" ht="28.5" x14ac:dyDescent="0.2">
      <c r="A243" s="55" t="str">
        <f>Source!E168</f>
        <v>24</v>
      </c>
      <c r="B243" s="56" t="str">
        <f>Source!F168</f>
        <v>м11-04-005-01</v>
      </c>
      <c r="C243" s="56" t="str">
        <f>Source!G168</f>
        <v>Пульт, рабочее место, масса до 0,3 т</v>
      </c>
      <c r="D243" s="37" t="str">
        <f>Source!H168</f>
        <v>ШТ</v>
      </c>
      <c r="E243" s="13">
        <f>Source!I168</f>
        <v>1</v>
      </c>
      <c r="F243" s="38">
        <f>Source!AL168+Source!AM168+Source!AO168</f>
        <v>311.59000000000003</v>
      </c>
      <c r="G243" s="39"/>
      <c r="H243" s="40"/>
      <c r="I243" s="39" t="str">
        <f>Source!BO168</f>
        <v/>
      </c>
      <c r="J243" s="39"/>
      <c r="K243" s="40"/>
      <c r="L243" s="41"/>
      <c r="S243">
        <f>ROUND((Source!FX168/100)*((ROUND(Source!AF168*Source!I168, 2)+ROUND(Source!AE168*Source!I168, 2))), 2)</f>
        <v>177.59</v>
      </c>
      <c r="T243">
        <f>Source!X168</f>
        <v>1159.6500000000001</v>
      </c>
      <c r="U243">
        <f>ROUND((Source!FY168/100)*((ROUND(Source!AF168*Source!I168, 2)+ROUND(Source!AE168*Source!I168, 2))), 2)</f>
        <v>125.47</v>
      </c>
      <c r="V243">
        <f>Source!Y168</f>
        <v>819.32</v>
      </c>
    </row>
    <row r="244" spans="1:26" ht="14.25" x14ac:dyDescent="0.2">
      <c r="A244" s="55"/>
      <c r="B244" s="56"/>
      <c r="C244" s="56" t="s">
        <v>704</v>
      </c>
      <c r="D244" s="37"/>
      <c r="E244" s="13"/>
      <c r="F244" s="38">
        <f>Source!AO168</f>
        <v>181.19</v>
      </c>
      <c r="G244" s="39" t="str">
        <f>Source!DG168</f>
        <v/>
      </c>
      <c r="H244" s="40">
        <f>ROUND(Source!AF168*Source!I168, 2)</f>
        <v>181.19</v>
      </c>
      <c r="I244" s="39"/>
      <c r="J244" s="39">
        <f>IF(Source!BA168&lt;&gt; 0, Source!BA168, 1)</f>
        <v>6.53</v>
      </c>
      <c r="K244" s="40">
        <f>Source!S168</f>
        <v>1183.17</v>
      </c>
      <c r="L244" s="41"/>
      <c r="R244">
        <f>H244</f>
        <v>181.19</v>
      </c>
    </row>
    <row r="245" spans="1:26" ht="14.25" x14ac:dyDescent="0.2">
      <c r="A245" s="55"/>
      <c r="B245" s="56"/>
      <c r="C245" s="56" t="s">
        <v>69</v>
      </c>
      <c r="D245" s="37"/>
      <c r="E245" s="13"/>
      <c r="F245" s="38">
        <f>Source!AM168</f>
        <v>83.4</v>
      </c>
      <c r="G245" s="39" t="str">
        <f>Source!DE168</f>
        <v/>
      </c>
      <c r="H245" s="40">
        <f>ROUND(Source!AD168*Source!I168, 2)</f>
        <v>83.4</v>
      </c>
      <c r="I245" s="39"/>
      <c r="J245" s="39">
        <f>IF(Source!BB168&lt;&gt; 0, Source!BB168, 1)</f>
        <v>6.53</v>
      </c>
      <c r="K245" s="40">
        <f>Source!Q168</f>
        <v>544.6</v>
      </c>
      <c r="L245" s="41"/>
    </row>
    <row r="246" spans="1:26" ht="14.25" x14ac:dyDescent="0.2">
      <c r="A246" s="55"/>
      <c r="B246" s="56"/>
      <c r="C246" s="56" t="s">
        <v>710</v>
      </c>
      <c r="D246" s="37"/>
      <c r="E246" s="13"/>
      <c r="F246" s="38">
        <f>Source!AN168</f>
        <v>11.84</v>
      </c>
      <c r="G246" s="39" t="str">
        <f>Source!DF168</f>
        <v/>
      </c>
      <c r="H246" s="50">
        <f>ROUND(Source!AE168*Source!I168, 2)</f>
        <v>11.84</v>
      </c>
      <c r="I246" s="39"/>
      <c r="J246" s="39">
        <f>IF(Source!BS168&lt;&gt; 0, Source!BS168, 1)</f>
        <v>6.53</v>
      </c>
      <c r="K246" s="50">
        <f>Source!R168</f>
        <v>77.319999999999993</v>
      </c>
      <c r="L246" s="41"/>
      <c r="R246">
        <f>H246</f>
        <v>11.84</v>
      </c>
    </row>
    <row r="247" spans="1:26" ht="14.25" x14ac:dyDescent="0.2">
      <c r="A247" s="55"/>
      <c r="B247" s="56"/>
      <c r="C247" s="56" t="s">
        <v>711</v>
      </c>
      <c r="D247" s="37"/>
      <c r="E247" s="13"/>
      <c r="F247" s="38">
        <f>Source!AL168</f>
        <v>47</v>
      </c>
      <c r="G247" s="39" t="str">
        <f>Source!DD168</f>
        <v/>
      </c>
      <c r="H247" s="40">
        <f>ROUND(Source!AC168*Source!I168, 2)</f>
        <v>47</v>
      </c>
      <c r="I247" s="39"/>
      <c r="J247" s="39">
        <f>IF(Source!BC168&lt;&gt; 0, Source!BC168, 1)</f>
        <v>6.53</v>
      </c>
      <c r="K247" s="40">
        <f>Source!P168</f>
        <v>306.91000000000003</v>
      </c>
      <c r="L247" s="41"/>
    </row>
    <row r="248" spans="1:26" ht="14.25" x14ac:dyDescent="0.2">
      <c r="A248" s="55"/>
      <c r="B248" s="56"/>
      <c r="C248" s="56" t="s">
        <v>705</v>
      </c>
      <c r="D248" s="37" t="s">
        <v>706</v>
      </c>
      <c r="E248" s="13">
        <f>Source!BZ168</f>
        <v>92</v>
      </c>
      <c r="F248" s="59"/>
      <c r="G248" s="39"/>
      <c r="H248" s="40">
        <f>SUM(S243:S257)</f>
        <v>177.59</v>
      </c>
      <c r="I248" s="42"/>
      <c r="J248" s="35">
        <f>Source!AT168</f>
        <v>92</v>
      </c>
      <c r="K248" s="40">
        <f>SUM(T243:T257)</f>
        <v>1159.6500000000001</v>
      </c>
      <c r="L248" s="41"/>
    </row>
    <row r="249" spans="1:26" ht="14.25" x14ac:dyDescent="0.2">
      <c r="A249" s="55"/>
      <c r="B249" s="56"/>
      <c r="C249" s="56" t="s">
        <v>707</v>
      </c>
      <c r="D249" s="37" t="s">
        <v>706</v>
      </c>
      <c r="E249" s="13">
        <f>Source!CA168</f>
        <v>65</v>
      </c>
      <c r="F249" s="59"/>
      <c r="G249" s="39"/>
      <c r="H249" s="40">
        <f>SUM(U243:U257)</f>
        <v>125.47</v>
      </c>
      <c r="I249" s="42"/>
      <c r="J249" s="35">
        <f>Source!AU168</f>
        <v>65</v>
      </c>
      <c r="K249" s="40">
        <f>SUM(V243:V257)</f>
        <v>819.32</v>
      </c>
      <c r="L249" s="41"/>
    </row>
    <row r="250" spans="1:26" ht="14.25" x14ac:dyDescent="0.2">
      <c r="A250" s="55"/>
      <c r="B250" s="56"/>
      <c r="C250" s="56" t="s">
        <v>708</v>
      </c>
      <c r="D250" s="37" t="s">
        <v>709</v>
      </c>
      <c r="E250" s="13">
        <f>Source!AQ168</f>
        <v>20.2</v>
      </c>
      <c r="F250" s="38"/>
      <c r="G250" s="39" t="str">
        <f>Source!DI168</f>
        <v/>
      </c>
      <c r="H250" s="40"/>
      <c r="I250" s="39"/>
      <c r="J250" s="39"/>
      <c r="K250" s="40"/>
      <c r="L250" s="51">
        <f>Source!U168</f>
        <v>20.2</v>
      </c>
    </row>
    <row r="251" spans="1:26" ht="28.5" x14ac:dyDescent="0.2">
      <c r="A251" s="55" t="str">
        <f>Source!E170</f>
        <v>24,1</v>
      </c>
      <c r="B251" s="56" t="str">
        <f>Source!F170</f>
        <v>61.1.04.03-0011</v>
      </c>
      <c r="C251" s="56" t="str">
        <f>Source!G170</f>
        <v>Преобразователь интерфейса, марка "С2000-ПИ"</v>
      </c>
      <c r="D251" s="37" t="str">
        <f>Source!H170</f>
        <v>шт.</v>
      </c>
      <c r="E251" s="13">
        <f>Source!I170</f>
        <v>1</v>
      </c>
      <c r="F251" s="38">
        <f>Source!AL170+Source!AM170+Source!AO170</f>
        <v>282.83999999999997</v>
      </c>
      <c r="G251" s="52" t="s">
        <v>6</v>
      </c>
      <c r="H251" s="40">
        <f>ROUND(Source!AC170*Source!I170, 2)+ROUND(Source!AD170*Source!I170, 2)+ROUND(Source!AF170*Source!I170, 2)</f>
        <v>282.83999999999997</v>
      </c>
      <c r="I251" s="39"/>
      <c r="J251" s="39">
        <f>IF(Source!BC170&lt;&gt; 0, Source!BC170, 1)</f>
        <v>6.53</v>
      </c>
      <c r="K251" s="40">
        <f>Source!O170</f>
        <v>1846.95</v>
      </c>
      <c r="L251" s="41"/>
      <c r="S251">
        <f>ROUND((Source!FX170/100)*((ROUND(Source!AF170*Source!I170, 2)+ROUND(Source!AE170*Source!I170, 2))), 2)</f>
        <v>0</v>
      </c>
      <c r="T251">
        <f>Source!X170</f>
        <v>0</v>
      </c>
      <c r="U251">
        <f>ROUND((Source!FY170/100)*((ROUND(Source!AF170*Source!I170, 2)+ROUND(Source!AE170*Source!I170, 2))), 2)</f>
        <v>0</v>
      </c>
      <c r="V251">
        <f>Source!Y170</f>
        <v>0</v>
      </c>
      <c r="W251">
        <f>IF(Source!BI170&lt;=1,H251, 0)</f>
        <v>0</v>
      </c>
      <c r="X251">
        <f>IF(Source!BI170=2,H251, 0)</f>
        <v>282.83999999999997</v>
      </c>
      <c r="Y251">
        <f>IF(Source!BI170=3,H251, 0)</f>
        <v>0</v>
      </c>
      <c r="Z251">
        <f>IF(Source!BI170=4,H251, 0)</f>
        <v>0</v>
      </c>
    </row>
    <row r="252" spans="1:26" ht="54" x14ac:dyDescent="0.2">
      <c r="A252" s="55" t="str">
        <f>Source!E172</f>
        <v>24,2</v>
      </c>
      <c r="B252" s="56" t="str">
        <f>Source!F172</f>
        <v>Цена поставщика</v>
      </c>
      <c r="C252" s="56" t="s">
        <v>719</v>
      </c>
      <c r="D252" s="37" t="str">
        <f>Source!H172</f>
        <v>ШТ</v>
      </c>
      <c r="E252" s="13">
        <f>Source!I172</f>
        <v>1</v>
      </c>
      <c r="F252" s="38">
        <f>Source!AL172+Source!AM172+Source!AO172</f>
        <v>2265.81</v>
      </c>
      <c r="G252" s="52" t="s">
        <v>6</v>
      </c>
      <c r="H252" s="40">
        <f>ROUND(Source!AC172*Source!I172, 2)+ROUND(Source!AD172*Source!I172, 2)+ROUND(Source!AF172*Source!I172, 2)</f>
        <v>2265.81</v>
      </c>
      <c r="I252" s="39"/>
      <c r="J252" s="39">
        <f>IF(Source!BC172&lt;&gt; 0, Source!BC172, 1)</f>
        <v>3.53</v>
      </c>
      <c r="K252" s="40">
        <f>Source!O172</f>
        <v>7998.31</v>
      </c>
      <c r="L252" s="41"/>
      <c r="S252">
        <f>ROUND((Source!FX172/100)*((ROUND(Source!AF172*Source!I172, 2)+ROUND(Source!AE172*Source!I172, 2))), 2)</f>
        <v>0</v>
      </c>
      <c r="T252">
        <f>Source!X172</f>
        <v>0</v>
      </c>
      <c r="U252">
        <f>ROUND((Source!FY172/100)*((ROUND(Source!AF172*Source!I172, 2)+ROUND(Source!AE172*Source!I172, 2))), 2)</f>
        <v>0</v>
      </c>
      <c r="V252">
        <f>Source!Y172</f>
        <v>0</v>
      </c>
      <c r="W252">
        <f>IF(Source!BI172&lt;=1,H252, 0)</f>
        <v>0</v>
      </c>
      <c r="X252">
        <f>IF(Source!BI172=2,H252, 0)</f>
        <v>2265.81</v>
      </c>
      <c r="Y252">
        <f>IF(Source!BI172=3,H252, 0)</f>
        <v>0</v>
      </c>
      <c r="Z252">
        <f>IF(Source!BI172=4,H252, 0)</f>
        <v>0</v>
      </c>
    </row>
    <row r="253" spans="1:26" ht="54" x14ac:dyDescent="0.2">
      <c r="A253" s="55" t="str">
        <f>Source!E174</f>
        <v>24,3</v>
      </c>
      <c r="B253" s="56" t="str">
        <f>Source!F174</f>
        <v>Цена поставщика</v>
      </c>
      <c r="C253" s="56" t="s">
        <v>720</v>
      </c>
      <c r="D253" s="37" t="str">
        <f>Source!H174</f>
        <v>ШТ</v>
      </c>
      <c r="E253" s="13">
        <f>Source!I174</f>
        <v>1</v>
      </c>
      <c r="F253" s="38">
        <f>Source!AL174+Source!AM174+Source!AO174</f>
        <v>1132.9000000000001</v>
      </c>
      <c r="G253" s="52" t="s">
        <v>6</v>
      </c>
      <c r="H253" s="40">
        <f>ROUND(Source!AC174*Source!I174, 2)+ROUND(Source!AD174*Source!I174, 2)+ROUND(Source!AF174*Source!I174, 2)</f>
        <v>1132.9000000000001</v>
      </c>
      <c r="I253" s="39"/>
      <c r="J253" s="39">
        <f>IF(Source!BC174&lt;&gt; 0, Source!BC174, 1)</f>
        <v>3.53</v>
      </c>
      <c r="K253" s="40">
        <f>Source!O174</f>
        <v>3999.14</v>
      </c>
      <c r="L253" s="41"/>
      <c r="S253">
        <f>ROUND((Source!FX174/100)*((ROUND(Source!AF174*Source!I174, 2)+ROUND(Source!AE174*Source!I174, 2))), 2)</f>
        <v>0</v>
      </c>
      <c r="T253">
        <f>Source!X174</f>
        <v>0</v>
      </c>
      <c r="U253">
        <f>ROUND((Source!FY174/100)*((ROUND(Source!AF174*Source!I174, 2)+ROUND(Source!AE174*Source!I174, 2))), 2)</f>
        <v>0</v>
      </c>
      <c r="V253">
        <f>Source!Y174</f>
        <v>0</v>
      </c>
      <c r="W253">
        <f>IF(Source!BI174&lt;=1,H253, 0)</f>
        <v>0</v>
      </c>
      <c r="X253">
        <f>IF(Source!BI174=2,H253, 0)</f>
        <v>1132.9000000000001</v>
      </c>
      <c r="Y253">
        <f>IF(Source!BI174=3,H253, 0)</f>
        <v>0</v>
      </c>
      <c r="Z253">
        <f>IF(Source!BI174=4,H253, 0)</f>
        <v>0</v>
      </c>
    </row>
    <row r="254" spans="1:26" ht="54" x14ac:dyDescent="0.2">
      <c r="A254" s="55" t="str">
        <f>Source!E176</f>
        <v>24,4</v>
      </c>
      <c r="B254" s="56" t="str">
        <f>Source!F176</f>
        <v>Цена поставщика</v>
      </c>
      <c r="C254" s="56" t="s">
        <v>721</v>
      </c>
      <c r="D254" s="37" t="str">
        <f>Source!H176</f>
        <v>ШТ</v>
      </c>
      <c r="E254" s="13">
        <f>Source!I176</f>
        <v>1</v>
      </c>
      <c r="F254" s="38">
        <f>Source!AL176+Source!AM176+Source!AO176</f>
        <v>7210.11</v>
      </c>
      <c r="G254" s="52" t="s">
        <v>6</v>
      </c>
      <c r="H254" s="40">
        <f>ROUND(Source!AC176*Source!I176, 2)+ROUND(Source!AD176*Source!I176, 2)+ROUND(Source!AF176*Source!I176, 2)</f>
        <v>7210.11</v>
      </c>
      <c r="I254" s="39"/>
      <c r="J254" s="39">
        <f>IF(Source!BC176&lt;&gt; 0, Source!BC176, 1)</f>
        <v>3.53</v>
      </c>
      <c r="K254" s="40">
        <f>Source!O176</f>
        <v>25451.69</v>
      </c>
      <c r="L254" s="41"/>
      <c r="S254">
        <f>ROUND((Source!FX176/100)*((ROUND(Source!AF176*Source!I176, 2)+ROUND(Source!AE176*Source!I176, 2))), 2)</f>
        <v>0</v>
      </c>
      <c r="T254">
        <f>Source!X176</f>
        <v>0</v>
      </c>
      <c r="U254">
        <f>ROUND((Source!FY176/100)*((ROUND(Source!AF176*Source!I176, 2)+ROUND(Source!AE176*Source!I176, 2))), 2)</f>
        <v>0</v>
      </c>
      <c r="V254">
        <f>Source!Y176</f>
        <v>0</v>
      </c>
      <c r="W254">
        <f>IF(Source!BI176&lt;=1,H254, 0)</f>
        <v>0</v>
      </c>
      <c r="X254">
        <f>IF(Source!BI176=2,H254, 0)</f>
        <v>7210.11</v>
      </c>
      <c r="Y254">
        <f>IF(Source!BI176=3,H254, 0)</f>
        <v>0</v>
      </c>
      <c r="Z254">
        <f>IF(Source!BI176=4,H254, 0)</f>
        <v>0</v>
      </c>
    </row>
    <row r="255" spans="1:26" ht="68.25" x14ac:dyDescent="0.2">
      <c r="A255" s="55" t="str">
        <f>Source!E178</f>
        <v>24,5</v>
      </c>
      <c r="B255" s="56" t="str">
        <f>Source!F178</f>
        <v>Цена поставщика</v>
      </c>
      <c r="C255" s="56" t="s">
        <v>722</v>
      </c>
      <c r="D255" s="37" t="str">
        <f>Source!H178</f>
        <v>ШТ</v>
      </c>
      <c r="E255" s="13">
        <f>Source!I178</f>
        <v>1</v>
      </c>
      <c r="F255" s="38">
        <f>Source!AL178+Source!AM178+Source!AO178</f>
        <v>1406.83</v>
      </c>
      <c r="G255" s="52" t="s">
        <v>6</v>
      </c>
      <c r="H255" s="40">
        <f>ROUND(Source!AC178*Source!I178, 2)+ROUND(Source!AD178*Source!I178, 2)+ROUND(Source!AF178*Source!I178, 2)</f>
        <v>1406.83</v>
      </c>
      <c r="I255" s="39"/>
      <c r="J255" s="39">
        <f>IF(Source!BC178&lt;&gt; 0, Source!BC178, 1)</f>
        <v>3.53</v>
      </c>
      <c r="K255" s="40">
        <f>Source!O178</f>
        <v>4966.1099999999997</v>
      </c>
      <c r="L255" s="41"/>
      <c r="S255">
        <f>ROUND((Source!FX178/100)*((ROUND(Source!AF178*Source!I178, 2)+ROUND(Source!AE178*Source!I178, 2))), 2)</f>
        <v>0</v>
      </c>
      <c r="T255">
        <f>Source!X178</f>
        <v>0</v>
      </c>
      <c r="U255">
        <f>ROUND((Source!FY178/100)*((ROUND(Source!AF178*Source!I178, 2)+ROUND(Source!AE178*Source!I178, 2))), 2)</f>
        <v>0</v>
      </c>
      <c r="V255">
        <f>Source!Y178</f>
        <v>0</v>
      </c>
      <c r="W255">
        <f>IF(Source!BI178&lt;=1,H255, 0)</f>
        <v>0</v>
      </c>
      <c r="X255">
        <f>IF(Source!BI178=2,H255, 0)</f>
        <v>1406.83</v>
      </c>
      <c r="Y255">
        <f>IF(Source!BI178=3,H255, 0)</f>
        <v>0</v>
      </c>
      <c r="Z255">
        <f>IF(Source!BI178=4,H255, 0)</f>
        <v>0</v>
      </c>
    </row>
    <row r="256" spans="1:26" ht="42.75" x14ac:dyDescent="0.2">
      <c r="A256" s="55" t="str">
        <f>Source!E180</f>
        <v>24,6</v>
      </c>
      <c r="B256" s="56" t="str">
        <f>Source!F180</f>
        <v>Цена поставщика</v>
      </c>
      <c r="C256" s="56" t="s">
        <v>723</v>
      </c>
      <c r="D256" s="37" t="str">
        <f>Source!H180</f>
        <v>ШТ</v>
      </c>
      <c r="E256" s="13">
        <f>Source!I180</f>
        <v>1</v>
      </c>
      <c r="F256" s="38">
        <f>Source!AL180+Source!AM180+Source!AO180</f>
        <v>146.49</v>
      </c>
      <c r="G256" s="52" t="s">
        <v>6</v>
      </c>
      <c r="H256" s="40">
        <f>ROUND(Source!AC180*Source!I180, 2)+ROUND(Source!AD180*Source!I180, 2)+ROUND(Source!AF180*Source!I180, 2)</f>
        <v>146.49</v>
      </c>
      <c r="I256" s="39"/>
      <c r="J256" s="39">
        <f>IF(Source!BC180&lt;&gt; 0, Source!BC180, 1)</f>
        <v>3.53</v>
      </c>
      <c r="K256" s="40">
        <f>Source!O180</f>
        <v>517.11</v>
      </c>
      <c r="L256" s="41"/>
      <c r="S256">
        <f>ROUND((Source!FX180/100)*((ROUND(Source!AF180*Source!I180, 2)+ROUND(Source!AE180*Source!I180, 2))), 2)</f>
        <v>0</v>
      </c>
      <c r="T256">
        <f>Source!X180</f>
        <v>0</v>
      </c>
      <c r="U256">
        <f>ROUND((Source!FY180/100)*((ROUND(Source!AF180*Source!I180, 2)+ROUND(Source!AE180*Source!I180, 2))), 2)</f>
        <v>0</v>
      </c>
      <c r="V256">
        <f>Source!Y180</f>
        <v>0</v>
      </c>
      <c r="W256">
        <f>IF(Source!BI180&lt;=1,H256, 0)</f>
        <v>0</v>
      </c>
      <c r="X256">
        <f>IF(Source!BI180=2,H256, 0)</f>
        <v>146.49</v>
      </c>
      <c r="Y256">
        <f>IF(Source!BI180=3,H256, 0)</f>
        <v>0</v>
      </c>
      <c r="Z256">
        <f>IF(Source!BI180=4,H256, 0)</f>
        <v>0</v>
      </c>
    </row>
    <row r="257" spans="1:32" ht="54" x14ac:dyDescent="0.2">
      <c r="A257" s="57" t="str">
        <f>Source!E182</f>
        <v>24,7</v>
      </c>
      <c r="B257" s="58" t="str">
        <f>Source!F182</f>
        <v>Цена поставщика</v>
      </c>
      <c r="C257" s="58" t="s">
        <v>724</v>
      </c>
      <c r="D257" s="43" t="str">
        <f>Source!H182</f>
        <v>ШТ</v>
      </c>
      <c r="E257" s="44">
        <f>Source!I182</f>
        <v>1</v>
      </c>
      <c r="F257" s="45">
        <f>Source!AL182+Source!AM182+Source!AO182</f>
        <v>10437.89</v>
      </c>
      <c r="G257" s="53" t="s">
        <v>6</v>
      </c>
      <c r="H257" s="47">
        <f>ROUND(Source!AC182*Source!I182, 2)+ROUND(Source!AD182*Source!I182, 2)+ROUND(Source!AF182*Source!I182, 2)</f>
        <v>10437.89</v>
      </c>
      <c r="I257" s="46"/>
      <c r="J257" s="46">
        <f>IF(Source!BC182&lt;&gt; 0, Source!BC182, 1)</f>
        <v>3.53</v>
      </c>
      <c r="K257" s="47">
        <f>Source!O182</f>
        <v>36845.75</v>
      </c>
      <c r="L257" s="54"/>
      <c r="S257">
        <f>ROUND((Source!FX182/100)*((ROUND(Source!AF182*Source!I182, 2)+ROUND(Source!AE182*Source!I182, 2))), 2)</f>
        <v>0</v>
      </c>
      <c r="T257">
        <f>Source!X182</f>
        <v>0</v>
      </c>
      <c r="U257">
        <f>ROUND((Source!FY182/100)*((ROUND(Source!AF182*Source!I182, 2)+ROUND(Source!AE182*Source!I182, 2))), 2)</f>
        <v>0</v>
      </c>
      <c r="V257">
        <f>Source!Y182</f>
        <v>0</v>
      </c>
      <c r="W257">
        <f>IF(Source!BI182&lt;=1,H257, 0)</f>
        <v>0</v>
      </c>
      <c r="X257">
        <f>IF(Source!BI182=2,H257, 0)</f>
        <v>10437.89</v>
      </c>
      <c r="Y257">
        <f>IF(Source!BI182=3,H257, 0)</f>
        <v>0</v>
      </c>
      <c r="Z257">
        <f>IF(Source!BI182=4,H257, 0)</f>
        <v>0</v>
      </c>
    </row>
    <row r="258" spans="1:32" ht="15" x14ac:dyDescent="0.25">
      <c r="G258" s="91">
        <f>H244+H245+H247+H248+H249+SUM(H251:H257)</f>
        <v>23497.52</v>
      </c>
      <c r="H258" s="91"/>
      <c r="J258" s="91">
        <f>K244+K245+K247+K248+K249+SUM(K251:K257)</f>
        <v>85638.709999999992</v>
      </c>
      <c r="K258" s="91"/>
      <c r="L258" s="49">
        <f>Source!U168</f>
        <v>20.2</v>
      </c>
      <c r="O258" s="29">
        <f>G258</f>
        <v>23497.52</v>
      </c>
      <c r="P258" s="29">
        <f>J258</f>
        <v>85638.709999999992</v>
      </c>
      <c r="Q258" s="29">
        <f>L258</f>
        <v>20.2</v>
      </c>
      <c r="W258">
        <f>IF(Source!BI168&lt;=1,H244+H245+H247+H248+H249, 0)</f>
        <v>0</v>
      </c>
      <c r="X258">
        <f>IF(Source!BI168=2,H244+H245+H247+H248+H249, 0)</f>
        <v>614.65000000000009</v>
      </c>
      <c r="Y258">
        <f>IF(Source!BI168=3,H244+H245+H247+H248+H249, 0)</f>
        <v>0</v>
      </c>
      <c r="Z258">
        <f>IF(Source!BI168=4,H244+H245+H247+H248+H249, 0)</f>
        <v>0</v>
      </c>
    </row>
    <row r="260" spans="1:32" ht="15" x14ac:dyDescent="0.25">
      <c r="A260" s="92" t="str">
        <f>CONCATENATE("Итого по разделу: ",IF(Source!G184&lt;&gt;"Новый раздел", Source!G184, ""))</f>
        <v>Итого по разделу: Раздел 2 Основное оборудование</v>
      </c>
      <c r="B260" s="92"/>
      <c r="C260" s="92"/>
      <c r="D260" s="92"/>
      <c r="E260" s="92"/>
      <c r="F260" s="92"/>
      <c r="G260" s="94">
        <f>SUM(O77:O259)</f>
        <v>400289.34</v>
      </c>
      <c r="H260" s="94"/>
      <c r="I260" s="34"/>
      <c r="J260" s="94">
        <f>SUM(P77:P259)</f>
        <v>1846401.07</v>
      </c>
      <c r="K260" s="94"/>
      <c r="L260" s="49">
        <f>SUM(Q77:Q259)</f>
        <v>2363.63</v>
      </c>
      <c r="AF260" s="61" t="str">
        <f>CONCATENATE("Итого по разделу: ",IF(Source!G184&lt;&gt;"Новый раздел", Source!G184, ""))</f>
        <v>Итого по разделу: Раздел 2 Основное оборудование</v>
      </c>
    </row>
    <row r="262" spans="1:32" ht="16.5" x14ac:dyDescent="0.25">
      <c r="A262" s="93" t="str">
        <f>CONCATENATE("Раздел: ",IF(Source!G216&lt;&gt;"Новый раздел", Source!G216, ""))</f>
        <v>Раздел: Раздел 3 Кабели и провода</v>
      </c>
      <c r="B262" s="93"/>
      <c r="C262" s="93"/>
      <c r="D262" s="93"/>
      <c r="E262" s="93"/>
      <c r="F262" s="93"/>
      <c r="G262" s="93"/>
      <c r="H262" s="93"/>
      <c r="I262" s="93"/>
      <c r="J262" s="93"/>
      <c r="K262" s="93"/>
      <c r="L262" s="93"/>
    </row>
    <row r="263" spans="1:32" ht="71.25" x14ac:dyDescent="0.2">
      <c r="A263" s="55" t="str">
        <f>Source!E221</f>
        <v>25</v>
      </c>
      <c r="B263" s="56" t="str">
        <f>Source!F221</f>
        <v>м08-02-412-01</v>
      </c>
      <c r="C263" s="56" t="str">
        <f>Source!G221</f>
        <v>Затягивание провода в проложенные трубы и металлические рукава первого одножильного или многожильного в общей оплетке, суммарное сечение до 2,5 мм2</v>
      </c>
      <c r="D263" s="37" t="str">
        <f>Source!H221</f>
        <v>100 м</v>
      </c>
      <c r="E263" s="13">
        <f>Source!I221</f>
        <v>7.3</v>
      </c>
      <c r="F263" s="38">
        <f>Source!AL221+Source!AM221+Source!AO221</f>
        <v>55.26</v>
      </c>
      <c r="G263" s="39"/>
      <c r="H263" s="40"/>
      <c r="I263" s="39" t="str">
        <f>Source!BO221</f>
        <v/>
      </c>
      <c r="J263" s="39"/>
      <c r="K263" s="40"/>
      <c r="L263" s="41"/>
      <c r="S263">
        <f>ROUND((Source!FX221/100)*((ROUND(Source!AF221*Source!I221, 2)+ROUND(Source!AE221*Source!I221, 2))), 2)</f>
        <v>294.52999999999997</v>
      </c>
      <c r="T263">
        <f>Source!X221</f>
        <v>1923.28</v>
      </c>
      <c r="U263">
        <f>ROUND((Source!FY221/100)*((ROUND(Source!AF221*Source!I221, 2)+ROUND(Source!AE221*Source!I221, 2))), 2)</f>
        <v>201.52</v>
      </c>
      <c r="V263">
        <f>Source!Y221</f>
        <v>1315.93</v>
      </c>
    </row>
    <row r="264" spans="1:32" x14ac:dyDescent="0.2">
      <c r="C264" s="30" t="str">
        <f>"Объем: "&amp;Source!I221&amp;"=730/"&amp;"100"</f>
        <v>Объем: 7,3=730/100</v>
      </c>
    </row>
    <row r="265" spans="1:32" ht="14.25" x14ac:dyDescent="0.2">
      <c r="A265" s="55"/>
      <c r="B265" s="56"/>
      <c r="C265" s="56" t="s">
        <v>704</v>
      </c>
      <c r="D265" s="37"/>
      <c r="E265" s="13"/>
      <c r="F265" s="38">
        <f>Source!AO221</f>
        <v>42.21</v>
      </c>
      <c r="G265" s="39" t="str">
        <f>Source!DG221</f>
        <v/>
      </c>
      <c r="H265" s="40">
        <f>ROUND(Source!AF221*Source!I221, 2)</f>
        <v>308.13</v>
      </c>
      <c r="I265" s="39"/>
      <c r="J265" s="39">
        <f>IF(Source!BA221&lt;&gt; 0, Source!BA221, 1)</f>
        <v>6.53</v>
      </c>
      <c r="K265" s="40">
        <f>Source!S221</f>
        <v>2012.11</v>
      </c>
      <c r="L265" s="41"/>
      <c r="R265">
        <f>H265</f>
        <v>308.13</v>
      </c>
    </row>
    <row r="266" spans="1:32" ht="14.25" x14ac:dyDescent="0.2">
      <c r="A266" s="55"/>
      <c r="B266" s="56"/>
      <c r="C266" s="56" t="s">
        <v>69</v>
      </c>
      <c r="D266" s="37"/>
      <c r="E266" s="13"/>
      <c r="F266" s="38">
        <f>Source!AM221</f>
        <v>1.78</v>
      </c>
      <c r="G266" s="39" t="str">
        <f>Source!DE221</f>
        <v/>
      </c>
      <c r="H266" s="40">
        <f>ROUND(Source!AD221*Source!I221, 2)</f>
        <v>12.99</v>
      </c>
      <c r="I266" s="39"/>
      <c r="J266" s="39">
        <f>IF(Source!BB221&lt;&gt; 0, Source!BB221, 1)</f>
        <v>6.53</v>
      </c>
      <c r="K266" s="40">
        <f>Source!Q221</f>
        <v>84.85</v>
      </c>
      <c r="L266" s="41"/>
    </row>
    <row r="267" spans="1:32" ht="14.25" x14ac:dyDescent="0.2">
      <c r="A267" s="55"/>
      <c r="B267" s="56"/>
      <c r="C267" s="56" t="s">
        <v>710</v>
      </c>
      <c r="D267" s="37"/>
      <c r="E267" s="13"/>
      <c r="F267" s="38">
        <f>Source!AN221</f>
        <v>0.26</v>
      </c>
      <c r="G267" s="39" t="str">
        <f>Source!DF221</f>
        <v/>
      </c>
      <c r="H267" s="50">
        <f>ROUND(Source!AE221*Source!I221, 2)</f>
        <v>1.9</v>
      </c>
      <c r="I267" s="39"/>
      <c r="J267" s="39">
        <f>IF(Source!BS221&lt;&gt; 0, Source!BS221, 1)</f>
        <v>6.53</v>
      </c>
      <c r="K267" s="50">
        <f>Source!R221</f>
        <v>12.39</v>
      </c>
      <c r="L267" s="41"/>
      <c r="R267">
        <f>H267</f>
        <v>1.9</v>
      </c>
    </row>
    <row r="268" spans="1:32" ht="14.25" x14ac:dyDescent="0.2">
      <c r="A268" s="55"/>
      <c r="B268" s="56"/>
      <c r="C268" s="56" t="s">
        <v>711</v>
      </c>
      <c r="D268" s="37"/>
      <c r="E268" s="13"/>
      <c r="F268" s="38">
        <f>Source!AL221</f>
        <v>11.27</v>
      </c>
      <c r="G268" s="39" t="str">
        <f>Source!DD221</f>
        <v/>
      </c>
      <c r="H268" s="40">
        <f>ROUND(Source!AC221*Source!I221, 2)</f>
        <v>82.27</v>
      </c>
      <c r="I268" s="39"/>
      <c r="J268" s="39">
        <f>IF(Source!BC221&lt;&gt; 0, Source!BC221, 1)</f>
        <v>6.53</v>
      </c>
      <c r="K268" s="40">
        <f>Source!P221</f>
        <v>537.23</v>
      </c>
      <c r="L268" s="41"/>
    </row>
    <row r="269" spans="1:32" ht="14.25" x14ac:dyDescent="0.2">
      <c r="A269" s="55"/>
      <c r="B269" s="56"/>
      <c r="C269" s="56" t="s">
        <v>705</v>
      </c>
      <c r="D269" s="37" t="s">
        <v>706</v>
      </c>
      <c r="E269" s="13">
        <f>Source!BZ221</f>
        <v>95</v>
      </c>
      <c r="F269" s="59"/>
      <c r="G269" s="39"/>
      <c r="H269" s="40">
        <f>SUM(S263:S272)</f>
        <v>294.52999999999997</v>
      </c>
      <c r="I269" s="42"/>
      <c r="J269" s="35">
        <f>Source!AT221</f>
        <v>95</v>
      </c>
      <c r="K269" s="40">
        <f>SUM(T263:T272)</f>
        <v>1923.28</v>
      </c>
      <c r="L269" s="41"/>
    </row>
    <row r="270" spans="1:32" ht="14.25" x14ac:dyDescent="0.2">
      <c r="A270" s="55"/>
      <c r="B270" s="56"/>
      <c r="C270" s="56" t="s">
        <v>707</v>
      </c>
      <c r="D270" s="37" t="s">
        <v>706</v>
      </c>
      <c r="E270" s="13">
        <f>Source!CA221</f>
        <v>65</v>
      </c>
      <c r="F270" s="59"/>
      <c r="G270" s="39"/>
      <c r="H270" s="40">
        <f>SUM(U263:U272)</f>
        <v>201.52</v>
      </c>
      <c r="I270" s="42"/>
      <c r="J270" s="35">
        <f>Source!AU221</f>
        <v>65</v>
      </c>
      <c r="K270" s="40">
        <f>SUM(V263:V272)</f>
        <v>1315.93</v>
      </c>
      <c r="L270" s="41"/>
    </row>
    <row r="271" spans="1:32" ht="14.25" x14ac:dyDescent="0.2">
      <c r="A271" s="55"/>
      <c r="B271" s="56"/>
      <c r="C271" s="56" t="s">
        <v>708</v>
      </c>
      <c r="D271" s="37" t="s">
        <v>709</v>
      </c>
      <c r="E271" s="13">
        <f>Source!AQ221</f>
        <v>4.49</v>
      </c>
      <c r="F271" s="38"/>
      <c r="G271" s="39" t="str">
        <f>Source!DI221</f>
        <v/>
      </c>
      <c r="H271" s="40"/>
      <c r="I271" s="39"/>
      <c r="J271" s="39"/>
      <c r="K271" s="40"/>
      <c r="L271" s="51">
        <f>Source!U221</f>
        <v>32.777000000000001</v>
      </c>
    </row>
    <row r="272" spans="1:32" ht="128.25" x14ac:dyDescent="0.2">
      <c r="A272" s="57" t="str">
        <f>Source!E223</f>
        <v>25,1</v>
      </c>
      <c r="B272" s="58" t="str">
        <f>Source!F223</f>
        <v>21.1.08.01-0131</v>
      </c>
      <c r="C272" s="58" t="str">
        <f>Source!G223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1х2х0,5</v>
      </c>
      <c r="D272" s="43" t="str">
        <f>Source!H223</f>
        <v>1000 м</v>
      </c>
      <c r="E272" s="44">
        <f>Source!I223</f>
        <v>0.73</v>
      </c>
      <c r="F272" s="45">
        <f>Source!AL223+Source!AM223+Source!AO223</f>
        <v>7307.7</v>
      </c>
      <c r="G272" s="53" t="s">
        <v>6</v>
      </c>
      <c r="H272" s="47">
        <f>ROUND(Source!AC223*Source!I223, 2)+ROUND(Source!AD223*Source!I223, 2)+ROUND(Source!AF223*Source!I223, 2)</f>
        <v>5334.62</v>
      </c>
      <c r="I272" s="46"/>
      <c r="J272" s="46">
        <f>IF(Source!BC223&lt;&gt; 0, Source!BC223, 1)</f>
        <v>6.53</v>
      </c>
      <c r="K272" s="47">
        <f>Source!O223</f>
        <v>34835.08</v>
      </c>
      <c r="L272" s="54"/>
      <c r="S272">
        <f>ROUND((Source!FX223/100)*((ROUND(Source!AF223*Source!I223, 2)+ROUND(Source!AE223*Source!I223, 2))), 2)</f>
        <v>0</v>
      </c>
      <c r="T272">
        <f>Source!X223</f>
        <v>0</v>
      </c>
      <c r="U272">
        <f>ROUND((Source!FY223/100)*((ROUND(Source!AF223*Source!I223, 2)+ROUND(Source!AE223*Source!I223, 2))), 2)</f>
        <v>0</v>
      </c>
      <c r="V272">
        <f>Source!Y223</f>
        <v>0</v>
      </c>
      <c r="W272">
        <f>IF(Source!BI223&lt;=1,H272, 0)</f>
        <v>0</v>
      </c>
      <c r="X272">
        <f>IF(Source!BI223=2,H272, 0)</f>
        <v>5334.62</v>
      </c>
      <c r="Y272">
        <f>IF(Source!BI223=3,H272, 0)</f>
        <v>0</v>
      </c>
      <c r="Z272">
        <f>IF(Source!BI223=4,H272, 0)</f>
        <v>0</v>
      </c>
    </row>
    <row r="273" spans="1:26" ht="15" x14ac:dyDescent="0.25">
      <c r="G273" s="91">
        <f>H265+H266+H268+H269+H270+SUM(H272:H272)</f>
        <v>6234.0599999999995</v>
      </c>
      <c r="H273" s="91"/>
      <c r="J273" s="91">
        <f>K265+K266+K268+K269+K270+SUM(K272:K272)</f>
        <v>40708.480000000003</v>
      </c>
      <c r="K273" s="91"/>
      <c r="L273" s="49">
        <f>Source!U221</f>
        <v>32.777000000000001</v>
      </c>
      <c r="O273" s="29">
        <f>G273</f>
        <v>6234.0599999999995</v>
      </c>
      <c r="P273" s="29">
        <f>J273</f>
        <v>40708.480000000003</v>
      </c>
      <c r="Q273" s="29">
        <f>L273</f>
        <v>32.777000000000001</v>
      </c>
      <c r="W273">
        <f>IF(Source!BI221&lt;=1,H265+H266+H268+H269+H270, 0)</f>
        <v>0</v>
      </c>
      <c r="X273">
        <f>IF(Source!BI221=2,H265+H266+H268+H269+H270, 0)</f>
        <v>899.43999999999994</v>
      </c>
      <c r="Y273">
        <f>IF(Source!BI221=3,H265+H266+H268+H269+H270, 0)</f>
        <v>0</v>
      </c>
      <c r="Z273">
        <f>IF(Source!BI221=4,H265+H266+H268+H269+H270, 0)</f>
        <v>0</v>
      </c>
    </row>
    <row r="274" spans="1:26" ht="28.5" x14ac:dyDescent="0.2">
      <c r="A274" s="55" t="str">
        <f>Source!E225</f>
        <v>26</v>
      </c>
      <c r="B274" s="56" t="str">
        <f>Source!F225</f>
        <v>м08-02-390-01</v>
      </c>
      <c r="C274" s="56" t="str">
        <f>Source!G225</f>
        <v>Короба пластмассовые шириной до 40 мм</v>
      </c>
      <c r="D274" s="37" t="str">
        <f>Source!H225</f>
        <v>100 м</v>
      </c>
      <c r="E274" s="13">
        <f>Source!I225</f>
        <v>38.5</v>
      </c>
      <c r="F274" s="38">
        <f>Source!AL225+Source!AM225+Source!AO225</f>
        <v>206.76</v>
      </c>
      <c r="G274" s="39"/>
      <c r="H274" s="40"/>
      <c r="I274" s="39" t="str">
        <f>Source!BO225</f>
        <v/>
      </c>
      <c r="J274" s="39"/>
      <c r="K274" s="40"/>
      <c r="L274" s="41"/>
      <c r="S274">
        <f>ROUND((Source!FX225/100)*((ROUND(Source!AF225*Source!I225, 2)+ROUND(Source!AE225*Source!I225, 2))), 2)</f>
        <v>5671.32</v>
      </c>
      <c r="T274">
        <f>Source!X225</f>
        <v>37033.72</v>
      </c>
      <c r="U274">
        <f>ROUND((Source!FY225/100)*((ROUND(Source!AF225*Source!I225, 2)+ROUND(Source!AE225*Source!I225, 2))), 2)</f>
        <v>3880.38</v>
      </c>
      <c r="V274">
        <f>Source!Y225</f>
        <v>25338.86</v>
      </c>
    </row>
    <row r="275" spans="1:26" x14ac:dyDescent="0.2">
      <c r="C275" s="30" t="str">
        <f>"Объем: "&amp;Source!I225&amp;"=3850/"&amp;"100"</f>
        <v>Объем: 38,5=3850/100</v>
      </c>
    </row>
    <row r="276" spans="1:26" ht="14.25" x14ac:dyDescent="0.2">
      <c r="A276" s="55"/>
      <c r="B276" s="56"/>
      <c r="C276" s="56" t="s">
        <v>704</v>
      </c>
      <c r="D276" s="37"/>
      <c r="E276" s="13"/>
      <c r="F276" s="38">
        <f>Source!AO225</f>
        <v>154.91999999999999</v>
      </c>
      <c r="G276" s="39" t="str">
        <f>Source!DG225</f>
        <v/>
      </c>
      <c r="H276" s="40">
        <f>ROUND(Source!AF225*Source!I225, 2)</f>
        <v>5964.42</v>
      </c>
      <c r="I276" s="39"/>
      <c r="J276" s="39">
        <f>IF(Source!BA225&lt;&gt; 0, Source!BA225, 1)</f>
        <v>6.53</v>
      </c>
      <c r="K276" s="40">
        <f>Source!S225</f>
        <v>38947.660000000003</v>
      </c>
      <c r="L276" s="41"/>
      <c r="R276">
        <f>H276</f>
        <v>5964.42</v>
      </c>
    </row>
    <row r="277" spans="1:26" ht="14.25" x14ac:dyDescent="0.2">
      <c r="A277" s="55"/>
      <c r="B277" s="56"/>
      <c r="C277" s="56" t="s">
        <v>69</v>
      </c>
      <c r="D277" s="37"/>
      <c r="E277" s="13"/>
      <c r="F277" s="38">
        <f>Source!AM225</f>
        <v>0.31</v>
      </c>
      <c r="G277" s="39" t="str">
        <f>Source!DE225</f>
        <v/>
      </c>
      <c r="H277" s="40">
        <f>ROUND(Source!AD225*Source!I225, 2)</f>
        <v>11.94</v>
      </c>
      <c r="I277" s="39"/>
      <c r="J277" s="39">
        <f>IF(Source!BB225&lt;&gt; 0, Source!BB225, 1)</f>
        <v>6.53</v>
      </c>
      <c r="K277" s="40">
        <f>Source!Q225</f>
        <v>77.94</v>
      </c>
      <c r="L277" s="41"/>
    </row>
    <row r="278" spans="1:26" ht="14.25" x14ac:dyDescent="0.2">
      <c r="A278" s="55"/>
      <c r="B278" s="56"/>
      <c r="C278" s="56" t="s">
        <v>710</v>
      </c>
      <c r="D278" s="37"/>
      <c r="E278" s="13"/>
      <c r="F278" s="38">
        <f>Source!AN225</f>
        <v>0.14000000000000001</v>
      </c>
      <c r="G278" s="39" t="str">
        <f>Source!DF225</f>
        <v/>
      </c>
      <c r="H278" s="50">
        <f>ROUND(Source!AE225*Source!I225, 2)</f>
        <v>5.39</v>
      </c>
      <c r="I278" s="39"/>
      <c r="J278" s="39">
        <f>IF(Source!BS225&lt;&gt; 0, Source!BS225, 1)</f>
        <v>6.53</v>
      </c>
      <c r="K278" s="50">
        <f>Source!R225</f>
        <v>35.200000000000003</v>
      </c>
      <c r="L278" s="41"/>
      <c r="R278">
        <f>H278</f>
        <v>5.39</v>
      </c>
    </row>
    <row r="279" spans="1:26" ht="14.25" x14ac:dyDescent="0.2">
      <c r="A279" s="55"/>
      <c r="B279" s="56"/>
      <c r="C279" s="56" t="s">
        <v>711</v>
      </c>
      <c r="D279" s="37"/>
      <c r="E279" s="13"/>
      <c r="F279" s="38">
        <f>Source!AL225</f>
        <v>51.53</v>
      </c>
      <c r="G279" s="39" t="str">
        <f>Source!DD225</f>
        <v/>
      </c>
      <c r="H279" s="40">
        <f>ROUND(Source!AC225*Source!I225, 2)</f>
        <v>1983.91</v>
      </c>
      <c r="I279" s="39"/>
      <c r="J279" s="39">
        <f>IF(Source!BC225&lt;&gt; 0, Source!BC225, 1)</f>
        <v>6.53</v>
      </c>
      <c r="K279" s="40">
        <f>Source!P225</f>
        <v>12954.9</v>
      </c>
      <c r="L279" s="41"/>
    </row>
    <row r="280" spans="1:26" ht="14.25" x14ac:dyDescent="0.2">
      <c r="A280" s="55"/>
      <c r="B280" s="56"/>
      <c r="C280" s="56" t="s">
        <v>705</v>
      </c>
      <c r="D280" s="37" t="s">
        <v>706</v>
      </c>
      <c r="E280" s="13">
        <f>Source!BZ225</f>
        <v>95</v>
      </c>
      <c r="F280" s="59"/>
      <c r="G280" s="39"/>
      <c r="H280" s="40">
        <f>SUM(S274:S283)</f>
        <v>5671.32</v>
      </c>
      <c r="I280" s="42"/>
      <c r="J280" s="35">
        <f>Source!AT225</f>
        <v>95</v>
      </c>
      <c r="K280" s="40">
        <f>SUM(T274:T283)</f>
        <v>37033.72</v>
      </c>
      <c r="L280" s="41"/>
    </row>
    <row r="281" spans="1:26" ht="14.25" x14ac:dyDescent="0.2">
      <c r="A281" s="55"/>
      <c r="B281" s="56"/>
      <c r="C281" s="56" t="s">
        <v>707</v>
      </c>
      <c r="D281" s="37" t="s">
        <v>706</v>
      </c>
      <c r="E281" s="13">
        <f>Source!CA225</f>
        <v>65</v>
      </c>
      <c r="F281" s="59"/>
      <c r="G281" s="39"/>
      <c r="H281" s="40">
        <f>SUM(U274:U283)</f>
        <v>3880.38</v>
      </c>
      <c r="I281" s="42"/>
      <c r="J281" s="35">
        <f>Source!AU225</f>
        <v>65</v>
      </c>
      <c r="K281" s="40">
        <f>SUM(V274:V283)</f>
        <v>25338.86</v>
      </c>
      <c r="L281" s="41"/>
    </row>
    <row r="282" spans="1:26" ht="14.25" x14ac:dyDescent="0.2">
      <c r="A282" s="55"/>
      <c r="B282" s="56"/>
      <c r="C282" s="56" t="s">
        <v>708</v>
      </c>
      <c r="D282" s="37" t="s">
        <v>709</v>
      </c>
      <c r="E282" s="13">
        <f>Source!AQ225</f>
        <v>16.29</v>
      </c>
      <c r="F282" s="38"/>
      <c r="G282" s="39" t="str">
        <f>Source!DI225</f>
        <v/>
      </c>
      <c r="H282" s="40"/>
      <c r="I282" s="39"/>
      <c r="J282" s="39"/>
      <c r="K282" s="40"/>
      <c r="L282" s="51">
        <f>Source!U225</f>
        <v>627.16499999999996</v>
      </c>
    </row>
    <row r="283" spans="1:26" ht="28.5" x14ac:dyDescent="0.2">
      <c r="A283" s="57" t="str">
        <f>Source!E227</f>
        <v>26,1</v>
      </c>
      <c r="B283" s="58" t="str">
        <f>Source!F227</f>
        <v>20.2.05.04-0026</v>
      </c>
      <c r="C283" s="58" t="str">
        <f>Source!G227</f>
        <v>Кабель-канал (короб) "Электропласт" 25x25 мм</v>
      </c>
      <c r="D283" s="43" t="str">
        <f>Source!H227</f>
        <v>100 м</v>
      </c>
      <c r="E283" s="44">
        <f>Source!I227</f>
        <v>38.5</v>
      </c>
      <c r="F283" s="45">
        <f>Source!AL227+Source!AM227+Source!AO227</f>
        <v>248</v>
      </c>
      <c r="G283" s="53" t="s">
        <v>6</v>
      </c>
      <c r="H283" s="47">
        <f>ROUND(Source!AC227*Source!I227, 2)+ROUND(Source!AD227*Source!I227, 2)+ROUND(Source!AF227*Source!I227, 2)</f>
        <v>9548</v>
      </c>
      <c r="I283" s="46"/>
      <c r="J283" s="46">
        <f>IF(Source!BC227&lt;&gt; 0, Source!BC227, 1)</f>
        <v>6.53</v>
      </c>
      <c r="K283" s="47">
        <f>Source!O227</f>
        <v>62348.44</v>
      </c>
      <c r="L283" s="54"/>
      <c r="S283">
        <f>ROUND((Source!FX227/100)*((ROUND(Source!AF227*Source!I227, 2)+ROUND(Source!AE227*Source!I227, 2))), 2)</f>
        <v>0</v>
      </c>
      <c r="T283">
        <f>Source!X227</f>
        <v>0</v>
      </c>
      <c r="U283">
        <f>ROUND((Source!FY227/100)*((ROUND(Source!AF227*Source!I227, 2)+ROUND(Source!AE227*Source!I227, 2))), 2)</f>
        <v>0</v>
      </c>
      <c r="V283">
        <f>Source!Y227</f>
        <v>0</v>
      </c>
      <c r="W283">
        <f>IF(Source!BI227&lt;=1,H283, 0)</f>
        <v>0</v>
      </c>
      <c r="X283">
        <f>IF(Source!BI227=2,H283, 0)</f>
        <v>9548</v>
      </c>
      <c r="Y283">
        <f>IF(Source!BI227=3,H283, 0)</f>
        <v>0</v>
      </c>
      <c r="Z283">
        <f>IF(Source!BI227=4,H283, 0)</f>
        <v>0</v>
      </c>
    </row>
    <row r="284" spans="1:26" ht="15" x14ac:dyDescent="0.25">
      <c r="G284" s="91">
        <f>H276+H277+H279+H280+H281+SUM(H283:H283)</f>
        <v>27059.97</v>
      </c>
      <c r="H284" s="91"/>
      <c r="J284" s="91">
        <f>K276+K277+K279+K280+K281+SUM(K283:K283)</f>
        <v>176701.52000000002</v>
      </c>
      <c r="K284" s="91"/>
      <c r="L284" s="49">
        <f>Source!U225</f>
        <v>627.16499999999996</v>
      </c>
      <c r="O284" s="29">
        <f>G284</f>
        <v>27059.97</v>
      </c>
      <c r="P284" s="29">
        <f>J284</f>
        <v>176701.52000000002</v>
      </c>
      <c r="Q284" s="29">
        <f>L284</f>
        <v>627.16499999999996</v>
      </c>
      <c r="W284">
        <f>IF(Source!BI225&lt;=1,H276+H277+H279+H280+H281, 0)</f>
        <v>0</v>
      </c>
      <c r="X284">
        <f>IF(Source!BI225=2,H276+H277+H279+H280+H281, 0)</f>
        <v>17511.97</v>
      </c>
      <c r="Y284">
        <f>IF(Source!BI225=3,H276+H277+H279+H280+H281, 0)</f>
        <v>0</v>
      </c>
      <c r="Z284">
        <f>IF(Source!BI225=4,H276+H277+H279+H280+H281, 0)</f>
        <v>0</v>
      </c>
    </row>
    <row r="285" spans="1:26" ht="28.5" x14ac:dyDescent="0.2">
      <c r="A285" s="55" t="str">
        <f>Source!E229</f>
        <v>27</v>
      </c>
      <c r="B285" s="56" t="str">
        <f>Source!F229</f>
        <v>м08-10-010-01</v>
      </c>
      <c r="C285" s="56" t="str">
        <f>Source!G229</f>
        <v>Прокладка труб гофрированных ПВХ для защиты проводов и кабелей</v>
      </c>
      <c r="D285" s="37" t="str">
        <f>Source!H229</f>
        <v>100 м</v>
      </c>
      <c r="E285" s="13">
        <f>Source!I229</f>
        <v>2</v>
      </c>
      <c r="F285" s="38">
        <f>Source!AL229+Source!AM229+Source!AO229</f>
        <v>156.32999999999998</v>
      </c>
      <c r="G285" s="39"/>
      <c r="H285" s="40"/>
      <c r="I285" s="39" t="str">
        <f>Source!BO229</f>
        <v/>
      </c>
      <c r="J285" s="39"/>
      <c r="K285" s="40"/>
      <c r="L285" s="41"/>
      <c r="S285">
        <f>ROUND((Source!FX229/100)*((ROUND(Source!AF229*Source!I229, 2)+ROUND(Source!AE229*Source!I229, 2))), 2)</f>
        <v>265.13</v>
      </c>
      <c r="T285">
        <f>Source!X229</f>
        <v>1731.27</v>
      </c>
      <c r="U285">
        <f>ROUND((Source!FY229/100)*((ROUND(Source!AF229*Source!I229, 2)+ROUND(Source!AE229*Source!I229, 2))), 2)</f>
        <v>181.4</v>
      </c>
      <c r="V285">
        <f>Source!Y229</f>
        <v>1184.55</v>
      </c>
    </row>
    <row r="286" spans="1:26" x14ac:dyDescent="0.2">
      <c r="C286" s="30" t="str">
        <f>"Объем: "&amp;Source!I229&amp;"=200/"&amp;"100"</f>
        <v>Объем: 2=200/100</v>
      </c>
    </row>
    <row r="287" spans="1:26" ht="14.25" x14ac:dyDescent="0.2">
      <c r="A287" s="55"/>
      <c r="B287" s="56"/>
      <c r="C287" s="56" t="s">
        <v>704</v>
      </c>
      <c r="D287" s="37"/>
      <c r="E287" s="13"/>
      <c r="F287" s="38">
        <f>Source!AO229</f>
        <v>139.54</v>
      </c>
      <c r="G287" s="39" t="str">
        <f>Source!DG229</f>
        <v/>
      </c>
      <c r="H287" s="40">
        <f>ROUND(Source!AF229*Source!I229, 2)</f>
        <v>279.08</v>
      </c>
      <c r="I287" s="39"/>
      <c r="J287" s="39">
        <f>IF(Source!BA229&lt;&gt; 0, Source!BA229, 1)</f>
        <v>6.53</v>
      </c>
      <c r="K287" s="40">
        <f>Source!S229</f>
        <v>1822.39</v>
      </c>
      <c r="L287" s="41"/>
      <c r="R287">
        <f>H287</f>
        <v>279.08</v>
      </c>
    </row>
    <row r="288" spans="1:26" ht="14.25" x14ac:dyDescent="0.2">
      <c r="A288" s="55"/>
      <c r="B288" s="56"/>
      <c r="C288" s="56" t="s">
        <v>711</v>
      </c>
      <c r="D288" s="37"/>
      <c r="E288" s="13"/>
      <c r="F288" s="38">
        <f>Source!AL229</f>
        <v>16.79</v>
      </c>
      <c r="G288" s="39" t="str">
        <f>Source!DD229</f>
        <v/>
      </c>
      <c r="H288" s="40">
        <f>ROUND(Source!AC229*Source!I229, 2)</f>
        <v>33.58</v>
      </c>
      <c r="I288" s="39"/>
      <c r="J288" s="39">
        <f>IF(Source!BC229&lt;&gt; 0, Source!BC229, 1)</f>
        <v>6.53</v>
      </c>
      <c r="K288" s="40">
        <f>Source!P229</f>
        <v>219.28</v>
      </c>
      <c r="L288" s="41"/>
    </row>
    <row r="289" spans="1:26" ht="14.25" x14ac:dyDescent="0.2">
      <c r="A289" s="55"/>
      <c r="B289" s="56"/>
      <c r="C289" s="56" t="s">
        <v>705</v>
      </c>
      <c r="D289" s="37" t="s">
        <v>706</v>
      </c>
      <c r="E289" s="13">
        <f>Source!BZ229</f>
        <v>95</v>
      </c>
      <c r="F289" s="59"/>
      <c r="G289" s="39"/>
      <c r="H289" s="40">
        <f>SUM(S285:S294)</f>
        <v>265.13</v>
      </c>
      <c r="I289" s="42"/>
      <c r="J289" s="35">
        <f>Source!AT229</f>
        <v>95</v>
      </c>
      <c r="K289" s="40">
        <f>SUM(T285:T294)</f>
        <v>1731.27</v>
      </c>
      <c r="L289" s="41"/>
    </row>
    <row r="290" spans="1:26" ht="14.25" x14ac:dyDescent="0.2">
      <c r="A290" s="55"/>
      <c r="B290" s="56"/>
      <c r="C290" s="56" t="s">
        <v>707</v>
      </c>
      <c r="D290" s="37" t="s">
        <v>706</v>
      </c>
      <c r="E290" s="13">
        <f>Source!CA229</f>
        <v>65</v>
      </c>
      <c r="F290" s="59"/>
      <c r="G290" s="39"/>
      <c r="H290" s="40">
        <f>SUM(U285:U294)</f>
        <v>181.4</v>
      </c>
      <c r="I290" s="42"/>
      <c r="J290" s="35">
        <f>Source!AU229</f>
        <v>65</v>
      </c>
      <c r="K290" s="40">
        <f>SUM(V285:V294)</f>
        <v>1184.55</v>
      </c>
      <c r="L290" s="41"/>
    </row>
    <row r="291" spans="1:26" ht="14.25" x14ac:dyDescent="0.2">
      <c r="A291" s="55"/>
      <c r="B291" s="56"/>
      <c r="C291" s="56" t="s">
        <v>708</v>
      </c>
      <c r="D291" s="37" t="s">
        <v>709</v>
      </c>
      <c r="E291" s="13">
        <f>Source!AQ229</f>
        <v>15.2</v>
      </c>
      <c r="F291" s="38"/>
      <c r="G291" s="39" t="str">
        <f>Source!DI229</f>
        <v/>
      </c>
      <c r="H291" s="40"/>
      <c r="I291" s="39"/>
      <c r="J291" s="39"/>
      <c r="K291" s="40"/>
      <c r="L291" s="51">
        <f>Source!U229</f>
        <v>30.4</v>
      </c>
    </row>
    <row r="292" spans="1:26" ht="42.75" x14ac:dyDescent="0.2">
      <c r="A292" s="55" t="str">
        <f>Source!E231</f>
        <v>27,1</v>
      </c>
      <c r="B292" s="56" t="str">
        <f>Source!F231</f>
        <v>Цена поставщика</v>
      </c>
      <c r="C292" s="56" t="s">
        <v>725</v>
      </c>
      <c r="D292" s="37" t="str">
        <f>Source!H231</f>
        <v>м</v>
      </c>
      <c r="E292" s="13">
        <f>Source!I231</f>
        <v>8</v>
      </c>
      <c r="F292" s="38">
        <f>Source!AL231+Source!AM231+Source!AO231</f>
        <v>19.86</v>
      </c>
      <c r="G292" s="52" t="s">
        <v>6</v>
      </c>
      <c r="H292" s="40">
        <f>ROUND(Source!AC231*Source!I231, 2)+ROUND(Source!AD231*Source!I231, 2)+ROUND(Source!AF231*Source!I231, 2)</f>
        <v>158.88</v>
      </c>
      <c r="I292" s="39"/>
      <c r="J292" s="39">
        <f>IF(Source!BC231&lt;&gt; 0, Source!BC231, 1)</f>
        <v>6.53</v>
      </c>
      <c r="K292" s="40">
        <f>Source!O231</f>
        <v>1037.49</v>
      </c>
      <c r="L292" s="41"/>
      <c r="S292">
        <f>ROUND((Source!FX231/100)*((ROUND(Source!AF231*Source!I231, 2)+ROUND(Source!AE231*Source!I231, 2))), 2)</f>
        <v>0</v>
      </c>
      <c r="T292">
        <f>Source!X231</f>
        <v>0</v>
      </c>
      <c r="U292">
        <f>ROUND((Source!FY231/100)*((ROUND(Source!AF231*Source!I231, 2)+ROUND(Source!AE231*Source!I231, 2))), 2)</f>
        <v>0</v>
      </c>
      <c r="V292">
        <f>Source!Y231</f>
        <v>0</v>
      </c>
      <c r="W292">
        <f>IF(Source!BI231&lt;=1,H292, 0)</f>
        <v>0</v>
      </c>
      <c r="X292">
        <f>IF(Source!BI231=2,H292, 0)</f>
        <v>158.88</v>
      </c>
      <c r="Y292">
        <f>IF(Source!BI231=3,H292, 0)</f>
        <v>0</v>
      </c>
      <c r="Z292">
        <f>IF(Source!BI231=4,H292, 0)</f>
        <v>0</v>
      </c>
    </row>
    <row r="293" spans="1:26" ht="42.75" x14ac:dyDescent="0.2">
      <c r="A293" s="55" t="str">
        <f>Source!E233</f>
        <v>27,2</v>
      </c>
      <c r="B293" s="56" t="str">
        <f>Source!F233</f>
        <v>24.3.01.02-0042</v>
      </c>
      <c r="C293" s="56" t="str">
        <f>Source!G233</f>
        <v>Трубы гибкие гофрированные тяжелые из самозатухающего ПВХ (IP55) серии FH, с зондом, диаметром 20 мм</v>
      </c>
      <c r="D293" s="37" t="str">
        <f>Source!H233</f>
        <v>10 м</v>
      </c>
      <c r="E293" s="13">
        <f>Source!I233</f>
        <v>20</v>
      </c>
      <c r="F293" s="38">
        <f>Source!AL233+Source!AM233+Source!AO233</f>
        <v>50.62</v>
      </c>
      <c r="G293" s="52" t="s">
        <v>6</v>
      </c>
      <c r="H293" s="40">
        <f>ROUND(Source!AC233*Source!I233, 2)+ROUND(Source!AD233*Source!I233, 2)+ROUND(Source!AF233*Source!I233, 2)</f>
        <v>1012.4</v>
      </c>
      <c r="I293" s="39"/>
      <c r="J293" s="39">
        <f>IF(Source!BC233&lt;&gt; 0, Source!BC233, 1)</f>
        <v>6.53</v>
      </c>
      <c r="K293" s="40">
        <f>Source!O233</f>
        <v>6610.97</v>
      </c>
      <c r="L293" s="41"/>
      <c r="S293">
        <f>ROUND((Source!FX233/100)*((ROUND(Source!AF233*Source!I233, 2)+ROUND(Source!AE233*Source!I233, 2))), 2)</f>
        <v>0</v>
      </c>
      <c r="T293">
        <f>Source!X233</f>
        <v>0</v>
      </c>
      <c r="U293">
        <f>ROUND((Source!FY233/100)*((ROUND(Source!AF233*Source!I233, 2)+ROUND(Source!AE233*Source!I233, 2))), 2)</f>
        <v>0</v>
      </c>
      <c r="V293">
        <f>Source!Y233</f>
        <v>0</v>
      </c>
      <c r="W293">
        <f>IF(Source!BI233&lt;=1,H293, 0)</f>
        <v>0</v>
      </c>
      <c r="X293">
        <f>IF(Source!BI233=2,H293, 0)</f>
        <v>1012.4</v>
      </c>
      <c r="Y293">
        <f>IF(Source!BI233=3,H293, 0)</f>
        <v>0</v>
      </c>
      <c r="Z293">
        <f>IF(Source!BI233=4,H293, 0)</f>
        <v>0</v>
      </c>
    </row>
    <row r="294" spans="1:26" ht="28.5" x14ac:dyDescent="0.2">
      <c r="A294" s="57" t="str">
        <f>Source!E235</f>
        <v>27,3</v>
      </c>
      <c r="B294" s="58" t="str">
        <f>Source!F235</f>
        <v>23.8.03.02-0002</v>
      </c>
      <c r="C294" s="58" t="str">
        <f>Source!G235</f>
        <v>Клипса для крепежа гофротрубы, диаметром 20 мм</v>
      </c>
      <c r="D294" s="43" t="str">
        <f>Source!H235</f>
        <v>10 шт.</v>
      </c>
      <c r="E294" s="44">
        <f>Source!I235</f>
        <v>40</v>
      </c>
      <c r="F294" s="45">
        <f>Source!AL235+Source!AM235+Source!AO235</f>
        <v>2.9</v>
      </c>
      <c r="G294" s="53" t="s">
        <v>6</v>
      </c>
      <c r="H294" s="47">
        <f>ROUND(Source!AC235*Source!I235, 2)+ROUND(Source!AD235*Source!I235, 2)+ROUND(Source!AF235*Source!I235, 2)</f>
        <v>116</v>
      </c>
      <c r="I294" s="46"/>
      <c r="J294" s="46">
        <f>IF(Source!BC235&lt;&gt; 0, Source!BC235, 1)</f>
        <v>6.53</v>
      </c>
      <c r="K294" s="47">
        <f>Source!O235</f>
        <v>757.48</v>
      </c>
      <c r="L294" s="54"/>
      <c r="S294">
        <f>ROUND((Source!FX235/100)*((ROUND(Source!AF235*Source!I235, 2)+ROUND(Source!AE235*Source!I235, 2))), 2)</f>
        <v>0</v>
      </c>
      <c r="T294">
        <f>Source!X235</f>
        <v>0</v>
      </c>
      <c r="U294">
        <f>ROUND((Source!FY235/100)*((ROUND(Source!AF235*Source!I235, 2)+ROUND(Source!AE235*Source!I235, 2))), 2)</f>
        <v>0</v>
      </c>
      <c r="V294">
        <f>Source!Y235</f>
        <v>0</v>
      </c>
      <c r="W294">
        <f>IF(Source!BI235&lt;=1,H294, 0)</f>
        <v>0</v>
      </c>
      <c r="X294">
        <f>IF(Source!BI235=2,H294, 0)</f>
        <v>116</v>
      </c>
      <c r="Y294">
        <f>IF(Source!BI235=3,H294, 0)</f>
        <v>0</v>
      </c>
      <c r="Z294">
        <f>IF(Source!BI235=4,H294, 0)</f>
        <v>0</v>
      </c>
    </row>
    <row r="295" spans="1:26" ht="15" x14ac:dyDescent="0.25">
      <c r="G295" s="91">
        <f>H287+H288+H289+H290+SUM(H292:H294)</f>
        <v>2046.4699999999998</v>
      </c>
      <c r="H295" s="91"/>
      <c r="J295" s="91">
        <f>K287+K288+K289+K290+SUM(K292:K294)</f>
        <v>13363.43</v>
      </c>
      <c r="K295" s="91"/>
      <c r="L295" s="49">
        <f>Source!U229</f>
        <v>30.4</v>
      </c>
      <c r="O295" s="29">
        <f>G295</f>
        <v>2046.4699999999998</v>
      </c>
      <c r="P295" s="29">
        <f>J295</f>
        <v>13363.43</v>
      </c>
      <c r="Q295" s="29">
        <f>L295</f>
        <v>30.4</v>
      </c>
      <c r="W295">
        <f>IF(Source!BI229&lt;=1,H287+H288+H289+H290, 0)</f>
        <v>0</v>
      </c>
      <c r="X295">
        <f>IF(Source!BI229=2,H287+H288+H289+H290, 0)</f>
        <v>759.18999999999994</v>
      </c>
      <c r="Y295">
        <f>IF(Source!BI229=3,H287+H288+H289+H290, 0)</f>
        <v>0</v>
      </c>
      <c r="Z295">
        <f>IF(Source!BI229=4,H287+H288+H289+H290, 0)</f>
        <v>0</v>
      </c>
    </row>
    <row r="296" spans="1:26" ht="28.5" x14ac:dyDescent="0.2">
      <c r="A296" s="55" t="str">
        <f>Source!E237</f>
        <v>28</v>
      </c>
      <c r="B296" s="56" t="str">
        <f>Source!F237</f>
        <v>м08-02-399-01</v>
      </c>
      <c r="C296" s="56" t="str">
        <f>Source!G237</f>
        <v>Провод в коробах, сечением до 6 мм2</v>
      </c>
      <c r="D296" s="37" t="str">
        <f>Source!H237</f>
        <v>100 м</v>
      </c>
      <c r="E296" s="13">
        <f>Source!I237</f>
        <v>68.95</v>
      </c>
      <c r="F296" s="38">
        <f>Source!AL237+Source!AM237+Source!AO237</f>
        <v>41.11</v>
      </c>
      <c r="G296" s="39"/>
      <c r="H296" s="40"/>
      <c r="I296" s="39" t="str">
        <f>Source!BO237</f>
        <v/>
      </c>
      <c r="J296" s="39"/>
      <c r="K296" s="40"/>
      <c r="L296" s="41"/>
      <c r="S296">
        <f>ROUND((Source!FX237/100)*((ROUND(Source!AF237*Source!I237, 2)+ROUND(Source!AE237*Source!I237, 2))), 2)</f>
        <v>1753.5</v>
      </c>
      <c r="T296">
        <f>Source!X237</f>
        <v>11450.37</v>
      </c>
      <c r="U296">
        <f>ROUND((Source!FY237/100)*((ROUND(Source!AF237*Source!I237, 2)+ROUND(Source!AE237*Source!I237, 2))), 2)</f>
        <v>1199.76</v>
      </c>
      <c r="V296">
        <f>Source!Y237</f>
        <v>7834.46</v>
      </c>
    </row>
    <row r="297" spans="1:26" x14ac:dyDescent="0.2">
      <c r="C297" s="30" t="str">
        <f>"Объем: "&amp;Source!I237&amp;"=6895/"&amp;"100"</f>
        <v>Объем: 68,95=6895/100</v>
      </c>
    </row>
    <row r="298" spans="1:26" ht="14.25" x14ac:dyDescent="0.2">
      <c r="A298" s="55"/>
      <c r="B298" s="56"/>
      <c r="C298" s="56" t="s">
        <v>704</v>
      </c>
      <c r="D298" s="37"/>
      <c r="E298" s="13"/>
      <c r="F298" s="38">
        <f>Source!AO237</f>
        <v>26.51</v>
      </c>
      <c r="G298" s="39" t="str">
        <f>Source!DG237</f>
        <v/>
      </c>
      <c r="H298" s="40">
        <f>ROUND(Source!AF237*Source!I237, 2)</f>
        <v>1827.86</v>
      </c>
      <c r="I298" s="39"/>
      <c r="J298" s="39">
        <f>IF(Source!BA237&lt;&gt; 0, Source!BA237, 1)</f>
        <v>6.53</v>
      </c>
      <c r="K298" s="40">
        <f>Source!S237</f>
        <v>11935.96</v>
      </c>
      <c r="L298" s="41"/>
      <c r="R298">
        <f>H298</f>
        <v>1827.86</v>
      </c>
    </row>
    <row r="299" spans="1:26" ht="14.25" x14ac:dyDescent="0.2">
      <c r="A299" s="55"/>
      <c r="B299" s="56"/>
      <c r="C299" s="56" t="s">
        <v>69</v>
      </c>
      <c r="D299" s="37"/>
      <c r="E299" s="13"/>
      <c r="F299" s="38">
        <f>Source!AM237</f>
        <v>1.78</v>
      </c>
      <c r="G299" s="39" t="str">
        <f>Source!DE237</f>
        <v/>
      </c>
      <c r="H299" s="40">
        <f>ROUND(Source!AD237*Source!I237, 2)</f>
        <v>122.73</v>
      </c>
      <c r="I299" s="39"/>
      <c r="J299" s="39">
        <f>IF(Source!BB237&lt;&gt; 0, Source!BB237, 1)</f>
        <v>6.53</v>
      </c>
      <c r="K299" s="40">
        <f>Source!Q237</f>
        <v>801.43</v>
      </c>
      <c r="L299" s="41"/>
    </row>
    <row r="300" spans="1:26" ht="14.25" x14ac:dyDescent="0.2">
      <c r="A300" s="55"/>
      <c r="B300" s="56"/>
      <c r="C300" s="56" t="s">
        <v>710</v>
      </c>
      <c r="D300" s="37"/>
      <c r="E300" s="13"/>
      <c r="F300" s="38">
        <f>Source!AN237</f>
        <v>0.26</v>
      </c>
      <c r="G300" s="39" t="str">
        <f>Source!DF237</f>
        <v/>
      </c>
      <c r="H300" s="50">
        <f>ROUND(Source!AE237*Source!I237, 2)</f>
        <v>17.93</v>
      </c>
      <c r="I300" s="39"/>
      <c r="J300" s="39">
        <f>IF(Source!BS237&lt;&gt; 0, Source!BS237, 1)</f>
        <v>6.53</v>
      </c>
      <c r="K300" s="50">
        <f>Source!R237</f>
        <v>117.06</v>
      </c>
      <c r="L300" s="41"/>
      <c r="R300">
        <f>H300</f>
        <v>17.93</v>
      </c>
    </row>
    <row r="301" spans="1:26" ht="14.25" x14ac:dyDescent="0.2">
      <c r="A301" s="55"/>
      <c r="B301" s="56"/>
      <c r="C301" s="56" t="s">
        <v>711</v>
      </c>
      <c r="D301" s="37"/>
      <c r="E301" s="13"/>
      <c r="F301" s="38">
        <f>Source!AL237</f>
        <v>12.82</v>
      </c>
      <c r="G301" s="39" t="str">
        <f>Source!DD237</f>
        <v/>
      </c>
      <c r="H301" s="40">
        <f>ROUND(Source!AC237*Source!I237, 2)</f>
        <v>883.94</v>
      </c>
      <c r="I301" s="39"/>
      <c r="J301" s="39">
        <f>IF(Source!BC237&lt;&gt; 0, Source!BC237, 1)</f>
        <v>6.53</v>
      </c>
      <c r="K301" s="40">
        <f>Source!P237</f>
        <v>5772.12</v>
      </c>
      <c r="L301" s="41"/>
    </row>
    <row r="302" spans="1:26" ht="14.25" x14ac:dyDescent="0.2">
      <c r="A302" s="55"/>
      <c r="B302" s="56"/>
      <c r="C302" s="56" t="s">
        <v>705</v>
      </c>
      <c r="D302" s="37" t="s">
        <v>706</v>
      </c>
      <c r="E302" s="13">
        <f>Source!BZ237</f>
        <v>95</v>
      </c>
      <c r="F302" s="59"/>
      <c r="G302" s="39"/>
      <c r="H302" s="40">
        <f>SUM(S296:S308)</f>
        <v>1753.5</v>
      </c>
      <c r="I302" s="42"/>
      <c r="J302" s="35">
        <f>Source!AT237</f>
        <v>95</v>
      </c>
      <c r="K302" s="40">
        <f>SUM(T296:T308)</f>
        <v>11450.37</v>
      </c>
      <c r="L302" s="41"/>
    </row>
    <row r="303" spans="1:26" ht="14.25" x14ac:dyDescent="0.2">
      <c r="A303" s="55"/>
      <c r="B303" s="56"/>
      <c r="C303" s="56" t="s">
        <v>707</v>
      </c>
      <c r="D303" s="37" t="s">
        <v>706</v>
      </c>
      <c r="E303" s="13">
        <f>Source!CA237</f>
        <v>65</v>
      </c>
      <c r="F303" s="59"/>
      <c r="G303" s="39"/>
      <c r="H303" s="40">
        <f>SUM(U296:U308)</f>
        <v>1199.76</v>
      </c>
      <c r="I303" s="42"/>
      <c r="J303" s="35">
        <f>Source!AU237</f>
        <v>65</v>
      </c>
      <c r="K303" s="40">
        <f>SUM(V296:V308)</f>
        <v>7834.46</v>
      </c>
      <c r="L303" s="41"/>
    </row>
    <row r="304" spans="1:26" ht="14.25" x14ac:dyDescent="0.2">
      <c r="A304" s="55"/>
      <c r="B304" s="56"/>
      <c r="C304" s="56" t="s">
        <v>708</v>
      </c>
      <c r="D304" s="37" t="s">
        <v>709</v>
      </c>
      <c r="E304" s="13">
        <f>Source!AQ237</f>
        <v>2.82</v>
      </c>
      <c r="F304" s="38"/>
      <c r="G304" s="39" t="str">
        <f>Source!DI237</f>
        <v/>
      </c>
      <c r="H304" s="40"/>
      <c r="I304" s="39"/>
      <c r="J304" s="39"/>
      <c r="K304" s="40"/>
      <c r="L304" s="51">
        <f>Source!U237</f>
        <v>194.43899999999999</v>
      </c>
    </row>
    <row r="305" spans="1:26" ht="128.25" x14ac:dyDescent="0.2">
      <c r="A305" s="55" t="str">
        <f>Source!E239</f>
        <v>28,1</v>
      </c>
      <c r="B305" s="56" t="str">
        <f>Source!F239</f>
        <v>21.1.08.01-0131</v>
      </c>
      <c r="C305" s="56" t="str">
        <f>Source!G239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1х2х0,5</v>
      </c>
      <c r="D305" s="37" t="str">
        <f>Source!H239</f>
        <v>1000 м</v>
      </c>
      <c r="E305" s="13">
        <f>Source!I239</f>
        <v>4</v>
      </c>
      <c r="F305" s="38">
        <f>Source!AL239+Source!AM239+Source!AO239</f>
        <v>7307.7</v>
      </c>
      <c r="G305" s="52" t="s">
        <v>6</v>
      </c>
      <c r="H305" s="40">
        <f>ROUND(Source!AC239*Source!I239, 2)+ROUND(Source!AD239*Source!I239, 2)+ROUND(Source!AF239*Source!I239, 2)</f>
        <v>29230.799999999999</v>
      </c>
      <c r="I305" s="39"/>
      <c r="J305" s="39">
        <f>IF(Source!BC239&lt;&gt; 0, Source!BC239, 1)</f>
        <v>6.53</v>
      </c>
      <c r="K305" s="40">
        <f>Source!O239</f>
        <v>190877.12</v>
      </c>
      <c r="L305" s="41"/>
      <c r="S305">
        <f>ROUND((Source!FX239/100)*((ROUND(Source!AF239*Source!I239, 2)+ROUND(Source!AE239*Source!I239, 2))), 2)</f>
        <v>0</v>
      </c>
      <c r="T305">
        <f>Source!X239</f>
        <v>0</v>
      </c>
      <c r="U305">
        <f>ROUND((Source!FY239/100)*((ROUND(Source!AF239*Source!I239, 2)+ROUND(Source!AE239*Source!I239, 2))), 2)</f>
        <v>0</v>
      </c>
      <c r="V305">
        <f>Source!Y239</f>
        <v>0</v>
      </c>
      <c r="W305">
        <f>IF(Source!BI239&lt;=1,H305, 0)</f>
        <v>0</v>
      </c>
      <c r="X305">
        <f>IF(Source!BI239=2,H305, 0)</f>
        <v>29230.799999999999</v>
      </c>
      <c r="Y305">
        <f>IF(Source!BI239=3,H305, 0)</f>
        <v>0</v>
      </c>
      <c r="Z305">
        <f>IF(Source!BI239=4,H305, 0)</f>
        <v>0</v>
      </c>
    </row>
    <row r="306" spans="1:26" ht="99.75" x14ac:dyDescent="0.2">
      <c r="A306" s="55" t="str">
        <f>Source!E241</f>
        <v>28,2</v>
      </c>
      <c r="B306" s="56" t="str">
        <f>Source!F241</f>
        <v>21.1.06.10-0167</v>
      </c>
      <c r="C306" s="56" t="str">
        <f>Source!G241</f>
        <v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ВВГнг(A)-FRLS 3х1,5ок</v>
      </c>
      <c r="D306" s="37" t="str">
        <f>Source!H241</f>
        <v>1000 м</v>
      </c>
      <c r="E306" s="13">
        <f>Source!I241</f>
        <v>9.5000000000000001E-2</v>
      </c>
      <c r="F306" s="38">
        <f>Source!AL241+Source!AM241+Source!AO241</f>
        <v>19862.939999999999</v>
      </c>
      <c r="G306" s="52" t="s">
        <v>6</v>
      </c>
      <c r="H306" s="40">
        <f>ROUND(Source!AC241*Source!I241, 2)+ROUND(Source!AD241*Source!I241, 2)+ROUND(Source!AF241*Source!I241, 2)</f>
        <v>1886.98</v>
      </c>
      <c r="I306" s="39"/>
      <c r="J306" s="39">
        <f>IF(Source!BC241&lt;&gt; 0, Source!BC241, 1)</f>
        <v>6.53</v>
      </c>
      <c r="K306" s="40">
        <f>Source!O241</f>
        <v>12321.97</v>
      </c>
      <c r="L306" s="41"/>
      <c r="S306">
        <f>ROUND((Source!FX241/100)*((ROUND(Source!AF241*Source!I241, 2)+ROUND(Source!AE241*Source!I241, 2))), 2)</f>
        <v>0</v>
      </c>
      <c r="T306">
        <f>Source!X241</f>
        <v>0</v>
      </c>
      <c r="U306">
        <f>ROUND((Source!FY241/100)*((ROUND(Source!AF241*Source!I241, 2)+ROUND(Source!AE241*Source!I241, 2))), 2)</f>
        <v>0</v>
      </c>
      <c r="V306">
        <f>Source!Y241</f>
        <v>0</v>
      </c>
      <c r="W306">
        <f>IF(Source!BI241&lt;=1,H306, 0)</f>
        <v>0</v>
      </c>
      <c r="X306">
        <f>IF(Source!BI241=2,H306, 0)</f>
        <v>1886.98</v>
      </c>
      <c r="Y306">
        <f>IF(Source!BI241=3,H306, 0)</f>
        <v>0</v>
      </c>
      <c r="Z306">
        <f>IF(Source!BI241=4,H306, 0)</f>
        <v>0</v>
      </c>
    </row>
    <row r="307" spans="1:26" ht="28.5" x14ac:dyDescent="0.2">
      <c r="A307" s="55" t="str">
        <f>Source!E243</f>
        <v>28,3</v>
      </c>
      <c r="B307" s="56" t="str">
        <f>Source!F243</f>
        <v>21.1.04.01-0004</v>
      </c>
      <c r="C307" s="56" t="str">
        <f>Source!G243</f>
        <v>Кабель (витая пара) UTP 4x2x0,52 категория 5е</v>
      </c>
      <c r="D307" s="37" t="str">
        <f>Source!H243</f>
        <v>1000 м</v>
      </c>
      <c r="E307" s="13">
        <f>Source!I243</f>
        <v>0.02</v>
      </c>
      <c r="F307" s="38">
        <f>Source!AL243+Source!AM243+Source!AO243</f>
        <v>1150.19</v>
      </c>
      <c r="G307" s="52" t="s">
        <v>6</v>
      </c>
      <c r="H307" s="40">
        <f>ROUND(Source!AC243*Source!I243, 2)+ROUND(Source!AD243*Source!I243, 2)+ROUND(Source!AF243*Source!I243, 2)</f>
        <v>23</v>
      </c>
      <c r="I307" s="39"/>
      <c r="J307" s="39">
        <f>IF(Source!BC243&lt;&gt; 0, Source!BC243, 1)</f>
        <v>6.53</v>
      </c>
      <c r="K307" s="40">
        <f>Source!O243</f>
        <v>150.21</v>
      </c>
      <c r="L307" s="41"/>
      <c r="S307">
        <f>ROUND((Source!FX243/100)*((ROUND(Source!AF243*Source!I243, 2)+ROUND(Source!AE243*Source!I243, 2))), 2)</f>
        <v>0</v>
      </c>
      <c r="T307">
        <f>Source!X243</f>
        <v>0</v>
      </c>
      <c r="U307">
        <f>ROUND((Source!FY243/100)*((ROUND(Source!AF243*Source!I243, 2)+ROUND(Source!AE243*Source!I243, 2))), 2)</f>
        <v>0</v>
      </c>
      <c r="V307">
        <f>Source!Y243</f>
        <v>0</v>
      </c>
      <c r="W307">
        <f>IF(Source!BI243&lt;=1,H307, 0)</f>
        <v>0</v>
      </c>
      <c r="X307">
        <f>IF(Source!BI243=2,H307, 0)</f>
        <v>23</v>
      </c>
      <c r="Y307">
        <f>IF(Source!BI243=3,H307, 0)</f>
        <v>0</v>
      </c>
      <c r="Z307">
        <f>IF(Source!BI243=4,H307, 0)</f>
        <v>0</v>
      </c>
    </row>
    <row r="308" spans="1:26" ht="114" x14ac:dyDescent="0.2">
      <c r="A308" s="57" t="str">
        <f>Source!E245</f>
        <v>28,4</v>
      </c>
      <c r="B308" s="58" t="str">
        <f>Source!F245</f>
        <v>21.1.08.01-0313</v>
      </c>
      <c r="C308" s="58" t="str">
        <f>Source!G245</f>
        <v>Кабель для систем пожарной сигнализации с однопроволочными медными жилами, с изоляцией из огнестойкой кремнийорганической резины, в оболочке из ПВХ пластиката, не распространяющий горение, с низким дымо- и газовыделением марки КПСЭнг(А)-FRLS 1х2х1,5</v>
      </c>
      <c r="D308" s="43" t="str">
        <f>Source!H245</f>
        <v>1000 м</v>
      </c>
      <c r="E308" s="44">
        <f>Source!I245</f>
        <v>0.02</v>
      </c>
      <c r="F308" s="45">
        <f>Source!AL245+Source!AM245+Source!AO245</f>
        <v>5545.45</v>
      </c>
      <c r="G308" s="53" t="s">
        <v>6</v>
      </c>
      <c r="H308" s="47">
        <f>ROUND(Source!AC245*Source!I245, 2)+ROUND(Source!AD245*Source!I245, 2)+ROUND(Source!AF245*Source!I245, 2)</f>
        <v>110.91</v>
      </c>
      <c r="I308" s="46"/>
      <c r="J308" s="46">
        <f>IF(Source!BC245&lt;&gt; 0, Source!BC245, 1)</f>
        <v>6.53</v>
      </c>
      <c r="K308" s="47">
        <f>Source!O245</f>
        <v>724.24</v>
      </c>
      <c r="L308" s="54"/>
      <c r="S308">
        <f>ROUND((Source!FX245/100)*((ROUND(Source!AF245*Source!I245, 2)+ROUND(Source!AE245*Source!I245, 2))), 2)</f>
        <v>0</v>
      </c>
      <c r="T308">
        <f>Source!X245</f>
        <v>0</v>
      </c>
      <c r="U308">
        <f>ROUND((Source!FY245/100)*((ROUND(Source!AF245*Source!I245, 2)+ROUND(Source!AE245*Source!I245, 2))), 2)</f>
        <v>0</v>
      </c>
      <c r="V308">
        <f>Source!Y245</f>
        <v>0</v>
      </c>
      <c r="W308">
        <f>IF(Source!BI245&lt;=1,H308, 0)</f>
        <v>0</v>
      </c>
      <c r="X308">
        <f>IF(Source!BI245=2,H308, 0)</f>
        <v>110.91</v>
      </c>
      <c r="Y308">
        <f>IF(Source!BI245=3,H308, 0)</f>
        <v>0</v>
      </c>
      <c r="Z308">
        <f>IF(Source!BI245=4,H308, 0)</f>
        <v>0</v>
      </c>
    </row>
    <row r="309" spans="1:26" ht="15" x14ac:dyDescent="0.25">
      <c r="G309" s="91">
        <f>H298+H299+H301+H302+H303+SUM(H305:H308)</f>
        <v>37039.479999999996</v>
      </c>
      <c r="H309" s="91"/>
      <c r="J309" s="91">
        <f>K298+K299+K301+K302+K303+SUM(K305:K308)</f>
        <v>241867.87999999998</v>
      </c>
      <c r="K309" s="91"/>
      <c r="L309" s="49">
        <f>Source!U237</f>
        <v>194.43899999999999</v>
      </c>
      <c r="O309" s="29">
        <f>G309</f>
        <v>37039.479999999996</v>
      </c>
      <c r="P309" s="29">
        <f>J309</f>
        <v>241867.87999999998</v>
      </c>
      <c r="Q309" s="29">
        <f>L309</f>
        <v>194.43899999999999</v>
      </c>
      <c r="W309">
        <f>IF(Source!BI237&lt;=1,H298+H299+H301+H302+H303, 0)</f>
        <v>0</v>
      </c>
      <c r="X309">
        <f>IF(Source!BI237=2,H298+H299+H301+H302+H303, 0)</f>
        <v>5787.79</v>
      </c>
      <c r="Y309">
        <f>IF(Source!BI237=3,H298+H299+H301+H302+H303, 0)</f>
        <v>0</v>
      </c>
      <c r="Z309">
        <f>IF(Source!BI237=4,H298+H299+H301+H302+H303, 0)</f>
        <v>0</v>
      </c>
    </row>
    <row r="311" spans="1:26" ht="15" x14ac:dyDescent="0.25">
      <c r="A311" s="92" t="str">
        <f>CONCATENATE("Итого по разделу: ",IF(Source!G247&lt;&gt;"Новый раздел", Source!G247, ""))</f>
        <v>Итого по разделу: Раздел 3 Кабели и провода</v>
      </c>
      <c r="B311" s="92"/>
      <c r="C311" s="92"/>
      <c r="D311" s="92"/>
      <c r="E311" s="92"/>
      <c r="F311" s="92"/>
      <c r="G311" s="94">
        <f>SUM(O262:O310)</f>
        <v>72379.98</v>
      </c>
      <c r="H311" s="94"/>
      <c r="I311" s="34"/>
      <c r="J311" s="94">
        <f>SUM(P262:P310)</f>
        <v>472641.31</v>
      </c>
      <c r="K311" s="94"/>
      <c r="L311" s="49">
        <f>SUM(Q262:Q310)</f>
        <v>884.78099999999995</v>
      </c>
    </row>
    <row r="313" spans="1:26" ht="16.5" x14ac:dyDescent="0.25">
      <c r="A313" s="93" t="str">
        <f>CONCATENATE("Раздел: ",IF(Source!G279&lt;&gt;"Новый раздел", Source!G279, ""))</f>
        <v>Раздел: Раздел 4 Материалы</v>
      </c>
      <c r="B313" s="93"/>
      <c r="C313" s="93"/>
      <c r="D313" s="93"/>
      <c r="E313" s="93"/>
      <c r="F313" s="93"/>
      <c r="G313" s="93"/>
      <c r="H313" s="93"/>
      <c r="I313" s="93"/>
      <c r="J313" s="93"/>
      <c r="K313" s="93"/>
      <c r="L313" s="93"/>
    </row>
    <row r="314" spans="1:26" ht="57" x14ac:dyDescent="0.2">
      <c r="A314" s="55" t="str">
        <f>Source!E284</f>
        <v>29</v>
      </c>
      <c r="B314" s="56" t="str">
        <f>Source!F284</f>
        <v>20.2.08.03-0011</v>
      </c>
      <c r="C314" s="56" t="str">
        <f>Source!G284</f>
        <v>Комплект крепежный №1 для соединения элементов проволочного лотка (винт М6х20, шайба, шайба четырехлепестковая, гайка М6)</v>
      </c>
      <c r="D314" s="37" t="str">
        <f>Source!H284</f>
        <v>100 компл.</v>
      </c>
      <c r="E314" s="13">
        <f>Source!I284</f>
        <v>0.5</v>
      </c>
      <c r="F314" s="38">
        <f>Source!AL284</f>
        <v>270.74</v>
      </c>
      <c r="G314" s="39" t="str">
        <f>Source!DD284</f>
        <v/>
      </c>
      <c r="H314" s="40">
        <f>ROUND(Source!AC284*Source!I284, 2)</f>
        <v>135.37</v>
      </c>
      <c r="I314" s="39" t="str">
        <f>Source!BO284</f>
        <v/>
      </c>
      <c r="J314" s="39">
        <f>IF(Source!BC284&lt;&gt; 0, Source!BC284, 1)</f>
        <v>6.53</v>
      </c>
      <c r="K314" s="40">
        <f>Source!P284</f>
        <v>883.97</v>
      </c>
      <c r="L314" s="41"/>
      <c r="S314">
        <f>ROUND((Source!FX284/100)*((ROUND(Source!AF284*Source!I284, 2)+ROUND(Source!AE284*Source!I284, 2))), 2)</f>
        <v>0</v>
      </c>
      <c r="T314">
        <f>Source!X284</f>
        <v>0</v>
      </c>
      <c r="U314">
        <f>ROUND((Source!FY284/100)*((ROUND(Source!AF284*Source!I284, 2)+ROUND(Source!AE284*Source!I284, 2))), 2)</f>
        <v>0</v>
      </c>
      <c r="V314">
        <f>Source!Y284</f>
        <v>0</v>
      </c>
    </row>
    <row r="315" spans="1:26" x14ac:dyDescent="0.2">
      <c r="A315" s="31"/>
      <c r="B315" s="31"/>
      <c r="C315" s="32" t="str">
        <f>"Объем: "&amp;Source!I284&amp;"=50/"&amp;"100"</f>
        <v>Объем: 0,5=50/100</v>
      </c>
      <c r="D315" s="31"/>
      <c r="E315" s="31"/>
      <c r="F315" s="31"/>
      <c r="G315" s="31"/>
      <c r="H315" s="31"/>
      <c r="I315" s="31"/>
      <c r="J315" s="31"/>
      <c r="K315" s="31"/>
      <c r="L315" s="31"/>
    </row>
    <row r="316" spans="1:26" ht="15" x14ac:dyDescent="0.25">
      <c r="G316" s="91">
        <f>H314</f>
        <v>135.37</v>
      </c>
      <c r="H316" s="91"/>
      <c r="J316" s="91">
        <f>K314</f>
        <v>883.97</v>
      </c>
      <c r="K316" s="91"/>
      <c r="L316" s="49">
        <f>Source!U284</f>
        <v>0</v>
      </c>
      <c r="O316" s="29">
        <f>G316</f>
        <v>135.37</v>
      </c>
      <c r="P316" s="29">
        <f>J316</f>
        <v>883.97</v>
      </c>
      <c r="Q316" s="29">
        <f>L316</f>
        <v>0</v>
      </c>
      <c r="W316">
        <f>IF(Source!BI284&lt;=1,H314, 0)</f>
        <v>0</v>
      </c>
      <c r="X316">
        <f>IF(Source!BI284=2,H314, 0)</f>
        <v>135.37</v>
      </c>
      <c r="Y316">
        <f>IF(Source!BI284=3,H314, 0)</f>
        <v>0</v>
      </c>
      <c r="Z316">
        <f>IF(Source!BI284=4,H314, 0)</f>
        <v>0</v>
      </c>
    </row>
    <row r="317" spans="1:26" ht="28.5" x14ac:dyDescent="0.2">
      <c r="A317" s="55" t="str">
        <f>Source!E286</f>
        <v>30</v>
      </c>
      <c r="B317" s="56" t="str">
        <f>Source!F286</f>
        <v>20.2.08.06-0021</v>
      </c>
      <c r="C317" s="56" t="str">
        <f>Source!G286</f>
        <v>Ролики</v>
      </c>
      <c r="D317" s="37" t="str">
        <f>Source!H286</f>
        <v>100 шт.</v>
      </c>
      <c r="E317" s="13">
        <f>Source!I286</f>
        <v>0.04</v>
      </c>
      <c r="F317" s="38">
        <f>Source!AL286</f>
        <v>171.6</v>
      </c>
      <c r="G317" s="39" t="str">
        <f>Source!DD286</f>
        <v/>
      </c>
      <c r="H317" s="40">
        <f>ROUND(Source!AC286*Source!I286, 2)</f>
        <v>6.86</v>
      </c>
      <c r="I317" s="39" t="str">
        <f>Source!BO286</f>
        <v/>
      </c>
      <c r="J317" s="39">
        <f>IF(Source!BC286&lt;&gt; 0, Source!BC286, 1)</f>
        <v>6.53</v>
      </c>
      <c r="K317" s="40">
        <f>Source!P286</f>
        <v>44.82</v>
      </c>
      <c r="L317" s="41"/>
      <c r="S317">
        <f>ROUND((Source!FX286/100)*((ROUND(Source!AF286*Source!I286, 2)+ROUND(Source!AE286*Source!I286, 2))), 2)</f>
        <v>0</v>
      </c>
      <c r="T317">
        <f>Source!X286</f>
        <v>0</v>
      </c>
      <c r="U317">
        <f>ROUND((Source!FY286/100)*((ROUND(Source!AF286*Source!I286, 2)+ROUND(Source!AE286*Source!I286, 2))), 2)</f>
        <v>0</v>
      </c>
      <c r="V317">
        <f>Source!Y286</f>
        <v>0</v>
      </c>
    </row>
    <row r="318" spans="1:26" x14ac:dyDescent="0.2">
      <c r="A318" s="31"/>
      <c r="B318" s="31"/>
      <c r="C318" s="32" t="str">
        <f>"Объем: "&amp;Source!I286&amp;"=4/"&amp;"100"</f>
        <v>Объем: 0,04=4/100</v>
      </c>
      <c r="D318" s="31"/>
      <c r="E318" s="31"/>
      <c r="F318" s="31"/>
      <c r="G318" s="31"/>
      <c r="H318" s="31"/>
      <c r="I318" s="31"/>
      <c r="J318" s="31"/>
      <c r="K318" s="31"/>
      <c r="L318" s="31"/>
    </row>
    <row r="319" spans="1:26" ht="15" x14ac:dyDescent="0.25">
      <c r="G319" s="91">
        <f>H317</f>
        <v>6.86</v>
      </c>
      <c r="H319" s="91"/>
      <c r="J319" s="91">
        <f>K317</f>
        <v>44.82</v>
      </c>
      <c r="K319" s="91"/>
      <c r="L319" s="49">
        <f>Source!U286</f>
        <v>0</v>
      </c>
      <c r="O319" s="29">
        <f>G319</f>
        <v>6.86</v>
      </c>
      <c r="P319" s="29">
        <f>J319</f>
        <v>44.82</v>
      </c>
      <c r="Q319" s="29">
        <f>L319</f>
        <v>0</v>
      </c>
      <c r="W319">
        <f>IF(Source!BI286&lt;=1,H317, 0)</f>
        <v>0</v>
      </c>
      <c r="X319">
        <f>IF(Source!BI286=2,H317, 0)</f>
        <v>6.86</v>
      </c>
      <c r="Y319">
        <f>IF(Source!BI286=3,H317, 0)</f>
        <v>0</v>
      </c>
      <c r="Z319">
        <f>IF(Source!BI286=4,H317, 0)</f>
        <v>0</v>
      </c>
    </row>
    <row r="320" spans="1:26" ht="28.5" x14ac:dyDescent="0.2">
      <c r="A320" s="57" t="str">
        <f>Source!E288</f>
        <v>31</v>
      </c>
      <c r="B320" s="58" t="str">
        <f>Source!F288</f>
        <v>20.2.09.02-0041</v>
      </c>
      <c r="C320" s="58" t="str">
        <f>Source!G288</f>
        <v>Конденсатор КТИ</v>
      </c>
      <c r="D320" s="43" t="str">
        <f>Source!H288</f>
        <v>шт.</v>
      </c>
      <c r="E320" s="44">
        <f>Source!I288</f>
        <v>8</v>
      </c>
      <c r="F320" s="45">
        <f>Source!AL288</f>
        <v>31.74</v>
      </c>
      <c r="G320" s="46" t="str">
        <f>Source!DD288</f>
        <v/>
      </c>
      <c r="H320" s="47">
        <f>ROUND(Source!AC288*Source!I288, 2)</f>
        <v>253.92</v>
      </c>
      <c r="I320" s="46" t="str">
        <f>Source!BO288</f>
        <v/>
      </c>
      <c r="J320" s="46">
        <f>IF(Source!BC288&lt;&gt; 0, Source!BC288, 1)</f>
        <v>6.53</v>
      </c>
      <c r="K320" s="47">
        <f>Source!P288</f>
        <v>1658.1</v>
      </c>
      <c r="L320" s="54"/>
      <c r="S320">
        <f>ROUND((Source!FX288/100)*((ROUND(Source!AF288*Source!I288, 2)+ROUND(Source!AE288*Source!I288, 2))), 2)</f>
        <v>0</v>
      </c>
      <c r="T320">
        <f>Source!X288</f>
        <v>0</v>
      </c>
      <c r="U320">
        <f>ROUND((Source!FY288/100)*((ROUND(Source!AF288*Source!I288, 2)+ROUND(Source!AE288*Source!I288, 2))), 2)</f>
        <v>0</v>
      </c>
      <c r="V320">
        <f>Source!Y288</f>
        <v>0</v>
      </c>
    </row>
    <row r="321" spans="1:26" ht="15" x14ac:dyDescent="0.25">
      <c r="G321" s="91">
        <f>H320</f>
        <v>253.92</v>
      </c>
      <c r="H321" s="91"/>
      <c r="J321" s="91">
        <f>K320</f>
        <v>1658.1</v>
      </c>
      <c r="K321" s="91"/>
      <c r="L321" s="49">
        <f>Source!U288</f>
        <v>0</v>
      </c>
      <c r="O321" s="29">
        <f>G321</f>
        <v>253.92</v>
      </c>
      <c r="P321" s="29">
        <f>J321</f>
        <v>1658.1</v>
      </c>
      <c r="Q321" s="29">
        <f>L321</f>
        <v>0</v>
      </c>
      <c r="W321">
        <f>IF(Source!BI288&lt;=1,H320, 0)</f>
        <v>0</v>
      </c>
      <c r="X321">
        <f>IF(Source!BI288=2,H320, 0)</f>
        <v>253.92</v>
      </c>
      <c r="Y321">
        <f>IF(Source!BI288=3,H320, 0)</f>
        <v>0</v>
      </c>
      <c r="Z321">
        <f>IF(Source!BI288=4,H320, 0)</f>
        <v>0</v>
      </c>
    </row>
    <row r="323" spans="1:26" ht="15" x14ac:dyDescent="0.25">
      <c r="A323" s="92" t="str">
        <f>CONCATENATE("Итого по разделу: ",IF(Source!G290&lt;&gt;"Новый раздел", Source!G290, ""))</f>
        <v>Итого по разделу: Раздел 4 Материалы</v>
      </c>
      <c r="B323" s="92"/>
      <c r="C323" s="92"/>
      <c r="D323" s="92"/>
      <c r="E323" s="92"/>
      <c r="F323" s="92"/>
      <c r="G323" s="94">
        <f>SUM(O313:O322)</f>
        <v>396.15</v>
      </c>
      <c r="H323" s="94"/>
      <c r="I323" s="34"/>
      <c r="J323" s="94">
        <f>SUM(P313:P322)</f>
        <v>2586.89</v>
      </c>
      <c r="K323" s="94"/>
      <c r="L323" s="49">
        <f>SUM(Q313:Q322)</f>
        <v>0</v>
      </c>
    </row>
    <row r="325" spans="1:26" ht="16.5" x14ac:dyDescent="0.25">
      <c r="A325" s="93" t="str">
        <f>CONCATENATE("Раздел: ",IF(Source!G322&lt;&gt;"Новый раздел", Source!G322, ""))</f>
        <v>Раздел: Раздел 5 Пусконаладочные работы</v>
      </c>
      <c r="B325" s="93"/>
      <c r="C325" s="93"/>
      <c r="D325" s="93"/>
      <c r="E325" s="93"/>
      <c r="F325" s="93"/>
      <c r="G325" s="93"/>
      <c r="H325" s="93"/>
      <c r="I325" s="93"/>
      <c r="J325" s="93"/>
      <c r="K325" s="93"/>
      <c r="L325" s="93"/>
    </row>
    <row r="326" spans="1:26" ht="28.5" x14ac:dyDescent="0.2">
      <c r="A326" s="55" t="str">
        <f>Source!E327</f>
        <v>32</v>
      </c>
      <c r="B326" s="56" t="str">
        <f>Source!F327</f>
        <v>п02-03-001-01</v>
      </c>
      <c r="C326" s="56" t="str">
        <f>Source!G327</f>
        <v>Установка и настройка центрального контроллера охранной системы</v>
      </c>
      <c r="D326" s="37" t="str">
        <f>Source!H327</f>
        <v>система</v>
      </c>
      <c r="E326" s="13">
        <f>Source!I327</f>
        <v>1</v>
      </c>
      <c r="F326" s="38">
        <f>Source!AL327+Source!AM327+Source!AO327</f>
        <v>156.6</v>
      </c>
      <c r="G326" s="39"/>
      <c r="H326" s="40"/>
      <c r="I326" s="39" t="str">
        <f>Source!BO327</f>
        <v/>
      </c>
      <c r="J326" s="39"/>
      <c r="K326" s="40"/>
      <c r="L326" s="41"/>
      <c r="S326">
        <f>ROUND((Source!FX327/100)*((ROUND(Source!AF327*Source!I327, 2)+ROUND(Source!AE327*Source!I327, 2))), 2)</f>
        <v>81.430000000000007</v>
      </c>
      <c r="T326">
        <f>Source!X327</f>
        <v>1534.99</v>
      </c>
      <c r="U326">
        <f>ROUND((Source!FY327/100)*((ROUND(Source!AF327*Source!I327, 2)+ROUND(Source!AE327*Source!I327, 2))), 2)</f>
        <v>50.11</v>
      </c>
      <c r="V326">
        <f>Source!Y327</f>
        <v>944.61</v>
      </c>
    </row>
    <row r="327" spans="1:26" ht="14.25" x14ac:dyDescent="0.2">
      <c r="A327" s="55"/>
      <c r="B327" s="56"/>
      <c r="C327" s="56" t="s">
        <v>704</v>
      </c>
      <c r="D327" s="37"/>
      <c r="E327" s="13"/>
      <c r="F327" s="38">
        <f>Source!AO327</f>
        <v>156.6</v>
      </c>
      <c r="G327" s="39" t="str">
        <f>Source!DG327</f>
        <v>)*0,8</v>
      </c>
      <c r="H327" s="40">
        <f>ROUND(Source!AF327*Source!I327, 2)</f>
        <v>125.28</v>
      </c>
      <c r="I327" s="39"/>
      <c r="J327" s="39">
        <f>IF(Source!BA327&lt;&gt; 0, Source!BA327, 1)</f>
        <v>18.850000000000001</v>
      </c>
      <c r="K327" s="40">
        <f>Source!S327</f>
        <v>2361.5300000000002</v>
      </c>
      <c r="L327" s="41"/>
      <c r="R327">
        <f>H327</f>
        <v>125.28</v>
      </c>
    </row>
    <row r="328" spans="1:26" ht="14.25" x14ac:dyDescent="0.2">
      <c r="A328" s="55"/>
      <c r="B328" s="56"/>
      <c r="C328" s="56" t="s">
        <v>705</v>
      </c>
      <c r="D328" s="37" t="s">
        <v>706</v>
      </c>
      <c r="E328" s="13">
        <f>Source!BZ327</f>
        <v>65</v>
      </c>
      <c r="F328" s="59"/>
      <c r="G328" s="39"/>
      <c r="H328" s="40">
        <f>SUM(S326:S330)</f>
        <v>81.430000000000007</v>
      </c>
      <c r="I328" s="42"/>
      <c r="J328" s="35">
        <f>Source!AT327</f>
        <v>65</v>
      </c>
      <c r="K328" s="40">
        <f>SUM(T326:T330)</f>
        <v>1534.99</v>
      </c>
      <c r="L328" s="41"/>
    </row>
    <row r="329" spans="1:26" ht="14.25" x14ac:dyDescent="0.2">
      <c r="A329" s="55"/>
      <c r="B329" s="56"/>
      <c r="C329" s="56" t="s">
        <v>707</v>
      </c>
      <c r="D329" s="37" t="s">
        <v>706</v>
      </c>
      <c r="E329" s="13">
        <f>Source!CA327</f>
        <v>40</v>
      </c>
      <c r="F329" s="59"/>
      <c r="G329" s="39"/>
      <c r="H329" s="40">
        <f>SUM(U326:U330)</f>
        <v>50.11</v>
      </c>
      <c r="I329" s="42"/>
      <c r="J329" s="35">
        <f>Source!AU327</f>
        <v>40</v>
      </c>
      <c r="K329" s="40">
        <f>SUM(V326:V330)</f>
        <v>944.61</v>
      </c>
      <c r="L329" s="41"/>
    </row>
    <row r="330" spans="1:26" ht="14.25" x14ac:dyDescent="0.2">
      <c r="A330" s="57"/>
      <c r="B330" s="58"/>
      <c r="C330" s="58" t="s">
        <v>708</v>
      </c>
      <c r="D330" s="43" t="s">
        <v>709</v>
      </c>
      <c r="E330" s="44">
        <f>Source!AQ327</f>
        <v>9.25</v>
      </c>
      <c r="F330" s="45"/>
      <c r="G330" s="46" t="str">
        <f>Source!DI327</f>
        <v>)*0,8</v>
      </c>
      <c r="H330" s="47"/>
      <c r="I330" s="46"/>
      <c r="J330" s="46"/>
      <c r="K330" s="47"/>
      <c r="L330" s="48">
        <f>Source!U327</f>
        <v>7.4</v>
      </c>
    </row>
    <row r="331" spans="1:26" ht="15" x14ac:dyDescent="0.25">
      <c r="G331" s="91">
        <f>H327+H328+H329</f>
        <v>256.82</v>
      </c>
      <c r="H331" s="91"/>
      <c r="J331" s="91">
        <f>K327+K328+K329</f>
        <v>4841.13</v>
      </c>
      <c r="K331" s="91"/>
      <c r="L331" s="49">
        <f>Source!U327</f>
        <v>7.4</v>
      </c>
      <c r="O331" s="29">
        <f>G331</f>
        <v>256.82</v>
      </c>
      <c r="P331" s="29">
        <f>J331</f>
        <v>4841.13</v>
      </c>
      <c r="Q331" s="29">
        <f>L331</f>
        <v>7.4</v>
      </c>
      <c r="W331">
        <f>IF(Source!BI327&lt;=1,H327+H328+H329, 0)</f>
        <v>0</v>
      </c>
      <c r="X331">
        <f>IF(Source!BI327=2,H327+H328+H329, 0)</f>
        <v>0</v>
      </c>
      <c r="Y331">
        <f>IF(Source!BI327=3,H327+H328+H329, 0)</f>
        <v>0</v>
      </c>
      <c r="Z331">
        <f>IF(Source!BI327=4,H327+H328+H329, 0)</f>
        <v>256.82</v>
      </c>
    </row>
    <row r="332" spans="1:26" ht="42.75" x14ac:dyDescent="0.2">
      <c r="A332" s="55" t="str">
        <f>Source!E329</f>
        <v>33</v>
      </c>
      <c r="B332" s="56" t="str">
        <f>Source!F329</f>
        <v>п02-02-001-01</v>
      </c>
      <c r="C332" s="56" t="str">
        <f>Source!G329</f>
        <v>Инсталляция и базовая настройка общего и специального программного обеспечения</v>
      </c>
      <c r="D332" s="37" t="str">
        <f>Source!H329</f>
        <v>ШТ</v>
      </c>
      <c r="E332" s="13">
        <f>Source!I329</f>
        <v>3</v>
      </c>
      <c r="F332" s="38">
        <f>Source!AL329+Source!AM329+Source!AO329</f>
        <v>39.1</v>
      </c>
      <c r="G332" s="39"/>
      <c r="H332" s="40"/>
      <c r="I332" s="39" t="str">
        <f>Source!BO329</f>
        <v/>
      </c>
      <c r="J332" s="39"/>
      <c r="K332" s="40"/>
      <c r="L332" s="41"/>
      <c r="S332">
        <f>ROUND((Source!FX329/100)*((ROUND(Source!AF329*Source!I329, 2)+ROUND(Source!AE329*Source!I329, 2))), 2)</f>
        <v>61</v>
      </c>
      <c r="T332">
        <f>Source!X329</f>
        <v>1149.77</v>
      </c>
      <c r="U332">
        <f>ROUND((Source!FY329/100)*((ROUND(Source!AF329*Source!I329, 2)+ROUND(Source!AE329*Source!I329, 2))), 2)</f>
        <v>37.54</v>
      </c>
      <c r="V332">
        <f>Source!Y329</f>
        <v>707.55</v>
      </c>
    </row>
    <row r="333" spans="1:26" ht="14.25" x14ac:dyDescent="0.2">
      <c r="A333" s="55"/>
      <c r="B333" s="56"/>
      <c r="C333" s="56" t="s">
        <v>704</v>
      </c>
      <c r="D333" s="37"/>
      <c r="E333" s="13"/>
      <c r="F333" s="38">
        <f>Source!AO329</f>
        <v>39.1</v>
      </c>
      <c r="G333" s="39" t="str">
        <f>Source!DG329</f>
        <v>)*0,8</v>
      </c>
      <c r="H333" s="40">
        <f>ROUND(Source!AF329*Source!I329, 2)</f>
        <v>93.84</v>
      </c>
      <c r="I333" s="39"/>
      <c r="J333" s="39">
        <f>IF(Source!BA329&lt;&gt; 0, Source!BA329, 1)</f>
        <v>18.850000000000001</v>
      </c>
      <c r="K333" s="40">
        <f>Source!S329</f>
        <v>1768.88</v>
      </c>
      <c r="L333" s="41"/>
      <c r="R333">
        <f>H333</f>
        <v>93.84</v>
      </c>
    </row>
    <row r="334" spans="1:26" ht="14.25" x14ac:dyDescent="0.2">
      <c r="A334" s="55"/>
      <c r="B334" s="56"/>
      <c r="C334" s="56" t="s">
        <v>705</v>
      </c>
      <c r="D334" s="37" t="s">
        <v>706</v>
      </c>
      <c r="E334" s="13">
        <f>Source!BZ329</f>
        <v>65</v>
      </c>
      <c r="F334" s="59"/>
      <c r="G334" s="39"/>
      <c r="H334" s="40">
        <f>SUM(S332:S336)</f>
        <v>61</v>
      </c>
      <c r="I334" s="42"/>
      <c r="J334" s="35">
        <f>Source!AT329</f>
        <v>65</v>
      </c>
      <c r="K334" s="40">
        <f>SUM(T332:T336)</f>
        <v>1149.77</v>
      </c>
      <c r="L334" s="41"/>
    </row>
    <row r="335" spans="1:26" ht="14.25" x14ac:dyDescent="0.2">
      <c r="A335" s="55"/>
      <c r="B335" s="56"/>
      <c r="C335" s="56" t="s">
        <v>707</v>
      </c>
      <c r="D335" s="37" t="s">
        <v>706</v>
      </c>
      <c r="E335" s="13">
        <f>Source!CA329</f>
        <v>40</v>
      </c>
      <c r="F335" s="59"/>
      <c r="G335" s="39"/>
      <c r="H335" s="40">
        <f>SUM(U332:U336)</f>
        <v>37.54</v>
      </c>
      <c r="I335" s="42"/>
      <c r="J335" s="35">
        <f>Source!AU329</f>
        <v>40</v>
      </c>
      <c r="K335" s="40">
        <f>SUM(V332:V336)</f>
        <v>707.55</v>
      </c>
      <c r="L335" s="41"/>
    </row>
    <row r="336" spans="1:26" ht="14.25" x14ac:dyDescent="0.2">
      <c r="A336" s="57"/>
      <c r="B336" s="58"/>
      <c r="C336" s="58" t="s">
        <v>708</v>
      </c>
      <c r="D336" s="43" t="s">
        <v>709</v>
      </c>
      <c r="E336" s="44">
        <f>Source!AQ329</f>
        <v>2.4900000000000002</v>
      </c>
      <c r="F336" s="45"/>
      <c r="G336" s="46" t="str">
        <f>Source!DI329</f>
        <v>)*0,8</v>
      </c>
      <c r="H336" s="47"/>
      <c r="I336" s="46"/>
      <c r="J336" s="46"/>
      <c r="K336" s="47"/>
      <c r="L336" s="48">
        <f>Source!U329</f>
        <v>5.9760000000000009</v>
      </c>
    </row>
    <row r="337" spans="1:32" ht="15" x14ac:dyDescent="0.25">
      <c r="G337" s="91">
        <f>H333+H334+H335</f>
        <v>192.38</v>
      </c>
      <c r="H337" s="91"/>
      <c r="J337" s="91">
        <f>K333+K334+K335</f>
        <v>3626.2</v>
      </c>
      <c r="K337" s="91"/>
      <c r="L337" s="49">
        <f>Source!U329</f>
        <v>5.9760000000000009</v>
      </c>
      <c r="O337" s="29">
        <f>G337</f>
        <v>192.38</v>
      </c>
      <c r="P337" s="29">
        <f>J337</f>
        <v>3626.2</v>
      </c>
      <c r="Q337" s="29">
        <f>L337</f>
        <v>5.9760000000000009</v>
      </c>
      <c r="W337">
        <f>IF(Source!BI329&lt;=1,H333+H334+H335, 0)</f>
        <v>0</v>
      </c>
      <c r="X337">
        <f>IF(Source!BI329=2,H333+H334+H335, 0)</f>
        <v>0</v>
      </c>
      <c r="Y337">
        <f>IF(Source!BI329=3,H333+H334+H335, 0)</f>
        <v>0</v>
      </c>
      <c r="Z337">
        <f>IF(Source!BI329=4,H333+H334+H335, 0)</f>
        <v>192.38</v>
      </c>
    </row>
    <row r="338" spans="1:32" ht="57" x14ac:dyDescent="0.2">
      <c r="A338" s="55" t="str">
        <f>Source!E331</f>
        <v>34</v>
      </c>
      <c r="B338" s="56" t="str">
        <f>Source!F331</f>
        <v>п02-01-002-03</v>
      </c>
      <c r="C338" s="56" t="str">
        <f>Source!G331</f>
        <v>Автоматизированная система управления II категории технической сложности с количеством каналов (Кобщ) 10</v>
      </c>
      <c r="D338" s="37" t="str">
        <f>Source!H331</f>
        <v>система</v>
      </c>
      <c r="E338" s="13">
        <f>Source!I331</f>
        <v>1</v>
      </c>
      <c r="F338" s="38">
        <f>Source!AL331+Source!AM331+Source!AO331</f>
        <v>1257.8399999999999</v>
      </c>
      <c r="G338" s="39"/>
      <c r="H338" s="40"/>
      <c r="I338" s="39" t="str">
        <f>Source!BO331</f>
        <v/>
      </c>
      <c r="J338" s="39"/>
      <c r="K338" s="40"/>
      <c r="L338" s="41"/>
      <c r="S338">
        <f>ROUND((Source!FX331/100)*((ROUND(Source!AF331*Source!I331, 2)+ROUND(Source!AE331*Source!I331, 2))), 2)</f>
        <v>654.08000000000004</v>
      </c>
      <c r="T338">
        <f>Source!X331</f>
        <v>12329.35</v>
      </c>
      <c r="U338">
        <f>ROUND((Source!FY331/100)*((ROUND(Source!AF331*Source!I331, 2)+ROUND(Source!AE331*Source!I331, 2))), 2)</f>
        <v>402.51</v>
      </c>
      <c r="V338">
        <f>Source!Y331</f>
        <v>7587.29</v>
      </c>
    </row>
    <row r="339" spans="1:32" ht="14.25" x14ac:dyDescent="0.2">
      <c r="A339" s="55"/>
      <c r="B339" s="56"/>
      <c r="C339" s="56" t="s">
        <v>704</v>
      </c>
      <c r="D339" s="37"/>
      <c r="E339" s="13"/>
      <c r="F339" s="38">
        <f>Source!AO331</f>
        <v>1257.8399999999999</v>
      </c>
      <c r="G339" s="39" t="str">
        <f>Source!DG331</f>
        <v>)*0,8</v>
      </c>
      <c r="H339" s="40">
        <f>ROUND(Source!AF331*Source!I331, 2)</f>
        <v>1006.27</v>
      </c>
      <c r="I339" s="39"/>
      <c r="J339" s="39">
        <f>IF(Source!BA331&lt;&gt; 0, Source!BA331, 1)</f>
        <v>18.850000000000001</v>
      </c>
      <c r="K339" s="40">
        <f>Source!S331</f>
        <v>18968.23</v>
      </c>
      <c r="L339" s="41"/>
      <c r="R339">
        <f>H339</f>
        <v>1006.27</v>
      </c>
    </row>
    <row r="340" spans="1:32" ht="14.25" x14ac:dyDescent="0.2">
      <c r="A340" s="55"/>
      <c r="B340" s="56"/>
      <c r="C340" s="56" t="s">
        <v>705</v>
      </c>
      <c r="D340" s="37" t="s">
        <v>706</v>
      </c>
      <c r="E340" s="13">
        <f>Source!BZ331</f>
        <v>65</v>
      </c>
      <c r="F340" s="59"/>
      <c r="G340" s="39"/>
      <c r="H340" s="40">
        <f>SUM(S338:S342)</f>
        <v>654.08000000000004</v>
      </c>
      <c r="I340" s="42"/>
      <c r="J340" s="35">
        <f>Source!AT331</f>
        <v>65</v>
      </c>
      <c r="K340" s="40">
        <f>SUM(T338:T342)</f>
        <v>12329.35</v>
      </c>
      <c r="L340" s="41"/>
    </row>
    <row r="341" spans="1:32" ht="14.25" x14ac:dyDescent="0.2">
      <c r="A341" s="55"/>
      <c r="B341" s="56"/>
      <c r="C341" s="56" t="s">
        <v>707</v>
      </c>
      <c r="D341" s="37" t="s">
        <v>706</v>
      </c>
      <c r="E341" s="13">
        <f>Source!CA331</f>
        <v>40</v>
      </c>
      <c r="F341" s="59"/>
      <c r="G341" s="39"/>
      <c r="H341" s="40">
        <f>SUM(U338:U342)</f>
        <v>402.51</v>
      </c>
      <c r="I341" s="42"/>
      <c r="J341" s="35">
        <f>Source!AU331</f>
        <v>40</v>
      </c>
      <c r="K341" s="40">
        <f>SUM(V338:V342)</f>
        <v>7587.29</v>
      </c>
      <c r="L341" s="41"/>
    </row>
    <row r="342" spans="1:32" ht="14.25" x14ac:dyDescent="0.2">
      <c r="A342" s="57"/>
      <c r="B342" s="58"/>
      <c r="C342" s="58" t="s">
        <v>708</v>
      </c>
      <c r="D342" s="43" t="s">
        <v>709</v>
      </c>
      <c r="E342" s="44">
        <f>Source!AQ331</f>
        <v>85</v>
      </c>
      <c r="F342" s="45"/>
      <c r="G342" s="46" t="str">
        <f>Source!DI331</f>
        <v>)*0,8</v>
      </c>
      <c r="H342" s="47"/>
      <c r="I342" s="46"/>
      <c r="J342" s="46"/>
      <c r="K342" s="47"/>
      <c r="L342" s="48">
        <f>Source!U331</f>
        <v>68</v>
      </c>
    </row>
    <row r="343" spans="1:32" ht="15" x14ac:dyDescent="0.25">
      <c r="G343" s="91">
        <f>H339+H340+H341</f>
        <v>2062.8599999999997</v>
      </c>
      <c r="H343" s="91"/>
      <c r="J343" s="91">
        <f>K339+K340+K341</f>
        <v>38884.870000000003</v>
      </c>
      <c r="K343" s="91"/>
      <c r="L343" s="49">
        <f>Source!U331</f>
        <v>68</v>
      </c>
      <c r="O343" s="29">
        <f>G343</f>
        <v>2062.8599999999997</v>
      </c>
      <c r="P343" s="29">
        <f>J343</f>
        <v>38884.870000000003</v>
      </c>
      <c r="Q343" s="29">
        <f>L343</f>
        <v>68</v>
      </c>
      <c r="W343">
        <f>IF(Source!BI331&lt;=1,H339+H340+H341, 0)</f>
        <v>0</v>
      </c>
      <c r="X343">
        <f>IF(Source!BI331=2,H339+H340+H341, 0)</f>
        <v>0</v>
      </c>
      <c r="Y343">
        <f>IF(Source!BI331=3,H339+H340+H341, 0)</f>
        <v>0</v>
      </c>
      <c r="Z343">
        <f>IF(Source!BI331=4,H339+H340+H341, 0)</f>
        <v>2062.8599999999997</v>
      </c>
    </row>
    <row r="345" spans="1:32" ht="15" x14ac:dyDescent="0.25">
      <c r="A345" s="92" t="str">
        <f>CONCATENATE("Итого по разделу: ",IF(Source!G333&lt;&gt;"Новый раздел", Source!G333, ""))</f>
        <v>Итого по разделу: Раздел 5 Пусконаладочные работы</v>
      </c>
      <c r="B345" s="92"/>
      <c r="C345" s="92"/>
      <c r="D345" s="92"/>
      <c r="E345" s="92"/>
      <c r="F345" s="92"/>
      <c r="G345" s="94">
        <f>SUM(O325:O344)</f>
        <v>2512.0599999999995</v>
      </c>
      <c r="H345" s="94"/>
      <c r="I345" s="34"/>
      <c r="J345" s="94">
        <f>SUM(P325:P344)</f>
        <v>47352.200000000004</v>
      </c>
      <c r="K345" s="94"/>
      <c r="L345" s="49">
        <f>SUM(Q325:Q344)</f>
        <v>81.376000000000005</v>
      </c>
      <c r="AF345" s="61" t="str">
        <f>CONCATENATE("Итого по разделу: ",IF(Source!G333&lt;&gt;"Новый раздел", Source!G333, ""))</f>
        <v>Итого по разделу: Раздел 5 Пусконаладочные работы</v>
      </c>
    </row>
    <row r="347" spans="1:32" ht="15" x14ac:dyDescent="0.25">
      <c r="C347" s="92" t="str">
        <f>Source!H422</f>
        <v>Всего</v>
      </c>
      <c r="D347" s="92"/>
      <c r="E347" s="92"/>
      <c r="F347" s="92"/>
      <c r="G347" s="92"/>
      <c r="H347" s="92"/>
      <c r="I347" s="92"/>
      <c r="J347" s="94">
        <f>IF(Source!P422=0, "", Source!P422)</f>
        <v>2563015.2200000002</v>
      </c>
      <c r="K347" s="94"/>
    </row>
    <row r="348" spans="1:32" ht="15" x14ac:dyDescent="0.25">
      <c r="C348" s="92" t="str">
        <f>Source!H423</f>
        <v>Итого НДС 18%</v>
      </c>
      <c r="D348" s="92"/>
      <c r="E348" s="92"/>
      <c r="F348" s="92"/>
      <c r="G348" s="92"/>
      <c r="H348" s="92"/>
      <c r="I348" s="92"/>
      <c r="J348" s="94">
        <f>IF(Source!P423=0, "", Source!P423)</f>
        <v>461342.74</v>
      </c>
      <c r="K348" s="94"/>
    </row>
    <row r="349" spans="1:32" ht="15" x14ac:dyDescent="0.25">
      <c r="C349" s="92" t="str">
        <f>Source!H424</f>
        <v>Всего по смете</v>
      </c>
      <c r="D349" s="92"/>
      <c r="E349" s="92"/>
      <c r="F349" s="92"/>
      <c r="G349" s="92"/>
      <c r="H349" s="92"/>
      <c r="I349" s="92"/>
      <c r="J349" s="94">
        <f>IF(Source!P424=0, "", Source!P424)</f>
        <v>3024357.96</v>
      </c>
      <c r="K349" s="94"/>
    </row>
    <row r="351" spans="1:32" x14ac:dyDescent="0.2">
      <c r="C351" s="75"/>
      <c r="D351" s="75"/>
      <c r="E351" s="75"/>
      <c r="F351" s="75"/>
      <c r="G351" s="75"/>
      <c r="H351" s="75"/>
      <c r="I351" s="75"/>
    </row>
    <row r="352" spans="1:32" ht="14.25" x14ac:dyDescent="0.2">
      <c r="A352" s="33" t="s">
        <v>726</v>
      </c>
      <c r="B352" s="33"/>
      <c r="C352" s="76"/>
      <c r="D352" s="77"/>
      <c r="E352" s="77"/>
      <c r="F352" s="77"/>
      <c r="G352" s="77"/>
      <c r="H352" s="77"/>
      <c r="I352" s="77"/>
      <c r="J352" s="14"/>
      <c r="K352" s="14"/>
      <c r="L352" s="14"/>
    </row>
    <row r="353" spans="1:12" ht="14.25" x14ac:dyDescent="0.2">
      <c r="A353" s="14"/>
      <c r="B353" s="14"/>
      <c r="C353" s="76"/>
      <c r="D353" s="95"/>
      <c r="E353" s="95"/>
      <c r="F353" s="95"/>
      <c r="G353" s="95"/>
      <c r="H353" s="95"/>
      <c r="I353" s="77"/>
      <c r="J353" s="14"/>
      <c r="K353" s="14"/>
      <c r="L353" s="14"/>
    </row>
    <row r="354" spans="1:12" ht="14.25" x14ac:dyDescent="0.2">
      <c r="A354" s="14"/>
      <c r="B354" s="14"/>
      <c r="C354" s="76"/>
      <c r="D354" s="77"/>
      <c r="E354" s="77"/>
      <c r="F354" s="77"/>
      <c r="G354" s="77"/>
      <c r="H354" s="77"/>
      <c r="I354" s="77"/>
      <c r="J354" s="14"/>
      <c r="K354" s="14"/>
      <c r="L354" s="14"/>
    </row>
    <row r="355" spans="1:12" ht="14.25" x14ac:dyDescent="0.2">
      <c r="A355" s="33" t="s">
        <v>726</v>
      </c>
      <c r="B355" s="33"/>
      <c r="C355" s="76"/>
      <c r="D355" s="77"/>
      <c r="E355" s="77"/>
      <c r="F355" s="77"/>
      <c r="G355" s="77"/>
      <c r="H355" s="77"/>
      <c r="I355" s="77"/>
      <c r="J355" s="14"/>
      <c r="K355" s="14"/>
      <c r="L355" s="14"/>
    </row>
    <row r="356" spans="1:12" ht="14.25" x14ac:dyDescent="0.2">
      <c r="A356" s="14"/>
      <c r="B356" s="14"/>
      <c r="C356" s="77"/>
      <c r="D356" s="95"/>
      <c r="E356" s="95"/>
      <c r="F356" s="95"/>
      <c r="G356" s="95"/>
      <c r="H356" s="95"/>
      <c r="I356" s="77"/>
      <c r="J356" s="14"/>
      <c r="K356" s="14"/>
      <c r="L356" s="14"/>
    </row>
  </sheetData>
  <mergeCells count="146">
    <mergeCell ref="G295:H295"/>
    <mergeCell ref="J284:K284"/>
    <mergeCell ref="J343:K343"/>
    <mergeCell ref="G343:H343"/>
    <mergeCell ref="G316:H316"/>
    <mergeCell ref="A313:L313"/>
    <mergeCell ref="G311:H311"/>
    <mergeCell ref="J311:K311"/>
    <mergeCell ref="A311:F311"/>
    <mergeCell ref="J309:K309"/>
    <mergeCell ref="G309:H309"/>
    <mergeCell ref="G321:H321"/>
    <mergeCell ref="J319:K319"/>
    <mergeCell ref="G319:H319"/>
    <mergeCell ref="J316:K316"/>
    <mergeCell ref="G86:H86"/>
    <mergeCell ref="A77:L77"/>
    <mergeCell ref="J204:K204"/>
    <mergeCell ref="J337:K337"/>
    <mergeCell ref="G337:H337"/>
    <mergeCell ref="J331:K331"/>
    <mergeCell ref="G331:H331"/>
    <mergeCell ref="A325:L325"/>
    <mergeCell ref="G323:H323"/>
    <mergeCell ref="J323:K323"/>
    <mergeCell ref="A323:F323"/>
    <mergeCell ref="J321:K321"/>
    <mergeCell ref="J232:K232"/>
    <mergeCell ref="G232:H232"/>
    <mergeCell ref="J222:K222"/>
    <mergeCell ref="G222:H222"/>
    <mergeCell ref="J212:K212"/>
    <mergeCell ref="G212:H212"/>
    <mergeCell ref="G260:H260"/>
    <mergeCell ref="J260:K260"/>
    <mergeCell ref="A260:F260"/>
    <mergeCell ref="J258:K258"/>
    <mergeCell ref="G258:H258"/>
    <mergeCell ref="J242:K242"/>
    <mergeCell ref="G121:H121"/>
    <mergeCell ref="J147:K147"/>
    <mergeCell ref="G147:H147"/>
    <mergeCell ref="J139:K139"/>
    <mergeCell ref="G139:H139"/>
    <mergeCell ref="G284:H284"/>
    <mergeCell ref="J273:K273"/>
    <mergeCell ref="G273:H273"/>
    <mergeCell ref="A262:L262"/>
    <mergeCell ref="G165:H165"/>
    <mergeCell ref="J155:K155"/>
    <mergeCell ref="G155:H155"/>
    <mergeCell ref="J295:K295"/>
    <mergeCell ref="C74:I74"/>
    <mergeCell ref="J74:K74"/>
    <mergeCell ref="C75:I75"/>
    <mergeCell ref="J75:K75"/>
    <mergeCell ref="J113:K113"/>
    <mergeCell ref="G113:H113"/>
    <mergeCell ref="J104:K104"/>
    <mergeCell ref="G104:H104"/>
    <mergeCell ref="G204:H204"/>
    <mergeCell ref="J194:K194"/>
    <mergeCell ref="G194:H194"/>
    <mergeCell ref="J183:K183"/>
    <mergeCell ref="G183:H183"/>
    <mergeCell ref="J175:K175"/>
    <mergeCell ref="G175:H175"/>
    <mergeCell ref="J165:K165"/>
    <mergeCell ref="J95:K95"/>
    <mergeCell ref="G95:H95"/>
    <mergeCell ref="J86:K86"/>
    <mergeCell ref="G242:H242"/>
    <mergeCell ref="J131:K131"/>
    <mergeCell ref="G131:H131"/>
    <mergeCell ref="J121:K121"/>
    <mergeCell ref="C348:I348"/>
    <mergeCell ref="J348:K348"/>
    <mergeCell ref="C349:I349"/>
    <mergeCell ref="J349:K349"/>
    <mergeCell ref="D353:H353"/>
    <mergeCell ref="D356:H356"/>
    <mergeCell ref="C347:I347"/>
    <mergeCell ref="J347:K347"/>
    <mergeCell ref="G345:H345"/>
    <mergeCell ref="J345:K345"/>
    <mergeCell ref="A345:F345"/>
    <mergeCell ref="C27:F27"/>
    <mergeCell ref="G27:H27"/>
    <mergeCell ref="I27:J27"/>
    <mergeCell ref="K27:L27"/>
    <mergeCell ref="A29:L29"/>
    <mergeCell ref="C73:I73"/>
    <mergeCell ref="J73:K73"/>
    <mergeCell ref="J68:K68"/>
    <mergeCell ref="G68:H68"/>
    <mergeCell ref="J59:K59"/>
    <mergeCell ref="A70:F70"/>
    <mergeCell ref="A35:L35"/>
    <mergeCell ref="A33:L33"/>
    <mergeCell ref="G59:H59"/>
    <mergeCell ref="J53:K53"/>
    <mergeCell ref="G53:H53"/>
    <mergeCell ref="J47:K47"/>
    <mergeCell ref="G47:H47"/>
    <mergeCell ref="J41:K41"/>
    <mergeCell ref="G41:H41"/>
    <mergeCell ref="G70:H70"/>
    <mergeCell ref="J70:K70"/>
    <mergeCell ref="C25:F25"/>
    <mergeCell ref="G25:H25"/>
    <mergeCell ref="I25:J25"/>
    <mergeCell ref="K25:L25"/>
    <mergeCell ref="C26:F26"/>
    <mergeCell ref="G26:H26"/>
    <mergeCell ref="I26:J26"/>
    <mergeCell ref="K26:L26"/>
    <mergeCell ref="C23:F23"/>
    <mergeCell ref="G23:H23"/>
    <mergeCell ref="I23:J23"/>
    <mergeCell ref="K23:L23"/>
    <mergeCell ref="C24:F24"/>
    <mergeCell ref="G24:H24"/>
    <mergeCell ref="I24:J24"/>
    <mergeCell ref="K24:L24"/>
    <mergeCell ref="C22:F22"/>
    <mergeCell ref="G22:H22"/>
    <mergeCell ref="I22:J22"/>
    <mergeCell ref="K22:L22"/>
    <mergeCell ref="B11:K11"/>
    <mergeCell ref="B13:K13"/>
    <mergeCell ref="B15:K15"/>
    <mergeCell ref="B16:K16"/>
    <mergeCell ref="G20:H20"/>
    <mergeCell ref="I20:J20"/>
    <mergeCell ref="B7:E7"/>
    <mergeCell ref="H7:L7"/>
    <mergeCell ref="B3:E3"/>
    <mergeCell ref="H3:L3"/>
    <mergeCell ref="B4:E4"/>
    <mergeCell ref="H4:L4"/>
    <mergeCell ref="B6:E6"/>
    <mergeCell ref="H6:L6"/>
    <mergeCell ref="C21:F21"/>
    <mergeCell ref="G21:H21"/>
    <mergeCell ref="I21:J21"/>
    <mergeCell ref="K21:L21"/>
  </mergeCells>
  <pageMargins left="0.4" right="0.2" top="0.4" bottom="0.4" header="0.2" footer="0.2"/>
  <pageSetup paperSize="9" scale="60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73"/>
  <sheetViews>
    <sheetView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2" width="0" hidden="1" customWidth="1"/>
    <col min="33" max="33" width="76.7109375" hidden="1" customWidth="1"/>
    <col min="34" max="37" width="0" hidden="1" customWidth="1"/>
  </cols>
  <sheetData>
    <row r="1" spans="1:31" x14ac:dyDescent="0.2">
      <c r="A1" s="12" t="str">
        <f>Source!B1</f>
        <v>Smeta.RU  (495) 974-1589</v>
      </c>
    </row>
    <row r="2" spans="1:31" ht="15" x14ac:dyDescent="0.25">
      <c r="A2" s="34"/>
      <c r="B2" s="34"/>
      <c r="C2" s="34"/>
      <c r="D2" s="34"/>
      <c r="E2" s="102" t="s">
        <v>727</v>
      </c>
      <c r="F2" s="102"/>
      <c r="G2" s="102"/>
      <c r="H2" s="102"/>
    </row>
    <row r="3" spans="1:31" ht="14.25" x14ac:dyDescent="0.2">
      <c r="A3" s="14"/>
      <c r="B3" s="14"/>
      <c r="C3" s="14"/>
      <c r="D3" s="14"/>
      <c r="E3" s="102" t="s">
        <v>728</v>
      </c>
      <c r="F3" s="102"/>
      <c r="G3" s="102"/>
      <c r="H3" s="102"/>
    </row>
    <row r="4" spans="1:31" ht="14.25" x14ac:dyDescent="0.2">
      <c r="A4" s="14"/>
      <c r="B4" s="14"/>
      <c r="C4" s="14"/>
      <c r="D4" s="14"/>
      <c r="E4" s="102" t="s">
        <v>729</v>
      </c>
      <c r="F4" s="102"/>
      <c r="G4" s="102"/>
      <c r="H4" s="102"/>
    </row>
    <row r="5" spans="1:31" ht="14.25" x14ac:dyDescent="0.2">
      <c r="A5" s="14"/>
      <c r="B5" s="14"/>
      <c r="C5" s="14"/>
      <c r="D5" s="14"/>
      <c r="E5" s="14"/>
      <c r="F5" s="14"/>
      <c r="G5" s="14"/>
      <c r="H5" s="14"/>
    </row>
    <row r="6" spans="1:31" ht="14.25" x14ac:dyDescent="0.2">
      <c r="A6" s="14"/>
      <c r="B6" s="14"/>
      <c r="C6" s="14"/>
      <c r="D6" s="14"/>
      <c r="E6" s="14"/>
      <c r="F6" s="14"/>
      <c r="G6" s="97" t="s">
        <v>730</v>
      </c>
      <c r="H6" s="98"/>
    </row>
    <row r="7" spans="1:31" ht="14.25" x14ac:dyDescent="0.2">
      <c r="A7" s="14"/>
      <c r="B7" s="14"/>
      <c r="C7" s="14"/>
      <c r="D7" s="14"/>
      <c r="E7" s="14"/>
      <c r="F7" s="13" t="s">
        <v>731</v>
      </c>
      <c r="G7" s="103" t="s">
        <v>732</v>
      </c>
      <c r="H7" s="98"/>
    </row>
    <row r="8" spans="1:31" ht="14.25" x14ac:dyDescent="0.2">
      <c r="A8" s="14"/>
      <c r="B8" s="14"/>
      <c r="C8" s="14"/>
      <c r="D8" s="14"/>
      <c r="E8" s="14"/>
      <c r="F8" s="14"/>
      <c r="G8" s="97" t="str">
        <f>IF(Source!AT15 &lt;&gt; "", Source!AT15, "")</f>
        <v/>
      </c>
      <c r="H8" s="98"/>
    </row>
    <row r="9" spans="1:31" ht="14.25" x14ac:dyDescent="0.2">
      <c r="A9" s="14" t="s">
        <v>733</v>
      </c>
      <c r="B9" s="14"/>
      <c r="C9" s="101" t="str">
        <f>IF(Source!BA15 &lt;&gt; "", Source!BA15, IF(Source!AU15 &lt;&gt; "", Source!AU15, ""))</f>
        <v/>
      </c>
      <c r="D9" s="101"/>
      <c r="E9" s="101"/>
      <c r="F9" s="13" t="s">
        <v>734</v>
      </c>
      <c r="G9" s="99"/>
      <c r="H9" s="100"/>
    </row>
    <row r="10" spans="1:31" ht="14.25" x14ac:dyDescent="0.2">
      <c r="A10" s="14"/>
      <c r="B10" s="14"/>
      <c r="C10" s="96" t="s">
        <v>735</v>
      </c>
      <c r="D10" s="96"/>
      <c r="E10" s="96"/>
      <c r="F10" s="14"/>
      <c r="G10" s="97" t="str">
        <f>IF(Source!AK15 &lt;&gt; "", Source!AK15, "")</f>
        <v/>
      </c>
      <c r="H10" s="98"/>
    </row>
    <row r="11" spans="1:31" ht="14.25" x14ac:dyDescent="0.2">
      <c r="A11" s="14" t="s">
        <v>736</v>
      </c>
      <c r="B11" s="14"/>
      <c r="C11" s="101" t="str">
        <f>IF(Source!AX12&lt;&gt; "", Source!AX12, IF(Source!AJ12 &lt;&gt; "", Source!AJ12, ""))</f>
        <v/>
      </c>
      <c r="D11" s="101"/>
      <c r="E11" s="101"/>
      <c r="F11" s="13" t="s">
        <v>734</v>
      </c>
      <c r="G11" s="99"/>
      <c r="H11" s="100"/>
    </row>
    <row r="12" spans="1:31" ht="14.25" x14ac:dyDescent="0.2">
      <c r="A12" s="14"/>
      <c r="B12" s="14"/>
      <c r="C12" s="96" t="s">
        <v>735</v>
      </c>
      <c r="D12" s="96"/>
      <c r="E12" s="96"/>
      <c r="F12" s="14"/>
      <c r="G12" s="97" t="str">
        <f>IF(Source!AO15 &lt;&gt; "", Source!AO15, "")</f>
        <v/>
      </c>
      <c r="H12" s="98"/>
    </row>
    <row r="13" spans="1:31" ht="14.25" x14ac:dyDescent="0.2">
      <c r="A13" s="14" t="s">
        <v>737</v>
      </c>
      <c r="B13" s="14"/>
      <c r="C13" s="101" t="str">
        <f>IF(Source!AY12&lt;&gt; "", Source!AY12, IF(Source!AN12 &lt;&gt; "", Source!AN12, ""))</f>
        <v/>
      </c>
      <c r="D13" s="101"/>
      <c r="E13" s="101"/>
      <c r="F13" s="13" t="s">
        <v>734</v>
      </c>
      <c r="G13" s="99"/>
      <c r="H13" s="100"/>
    </row>
    <row r="14" spans="1:31" ht="14.25" x14ac:dyDescent="0.2">
      <c r="A14" s="14"/>
      <c r="B14" s="14"/>
      <c r="C14" s="96" t="s">
        <v>735</v>
      </c>
      <c r="D14" s="96"/>
      <c r="E14" s="96"/>
      <c r="F14" s="14"/>
      <c r="G14" s="97" t="str">
        <f>IF(Source!CO15 &lt;&gt; "", Source!CO15, "")</f>
        <v/>
      </c>
      <c r="H14" s="98"/>
    </row>
    <row r="15" spans="1:31" ht="28.5" x14ac:dyDescent="0.2">
      <c r="A15" s="14" t="s">
        <v>738</v>
      </c>
      <c r="B15" s="14"/>
      <c r="C15" s="101" t="s">
        <v>5</v>
      </c>
      <c r="D15" s="101"/>
      <c r="E15" s="101"/>
      <c r="F15" s="14"/>
      <c r="G15" s="99"/>
      <c r="H15" s="100"/>
      <c r="AE15" s="36" t="s">
        <v>5</v>
      </c>
    </row>
    <row r="16" spans="1:31" ht="14.25" x14ac:dyDescent="0.2">
      <c r="A16" s="14"/>
      <c r="B16" s="14"/>
      <c r="C16" s="96" t="s">
        <v>739</v>
      </c>
      <c r="D16" s="96"/>
      <c r="E16" s="96"/>
      <c r="F16" s="14"/>
      <c r="G16" s="97" t="str">
        <f>IF(Source!CP15 &lt;&gt; "", Source!CP15, "")</f>
        <v/>
      </c>
      <c r="H16" s="98"/>
    </row>
    <row r="17" spans="1:31" ht="28.5" x14ac:dyDescent="0.2">
      <c r="A17" s="14" t="s">
        <v>740</v>
      </c>
      <c r="B17" s="14"/>
      <c r="C17" s="101" t="str">
        <f>IF(Source!G12&lt;&gt;"Новый объект", Source!G12, "")</f>
        <v>Капитальный ремонт системы пожарки учебного корпуса НИЯУ МИФИ , Каширка, 64_РОСАТОМ</v>
      </c>
      <c r="D17" s="101"/>
      <c r="E17" s="101"/>
      <c r="F17" s="14"/>
      <c r="G17" s="107"/>
      <c r="H17" s="108"/>
      <c r="AE17" s="36" t="str">
        <f>IF(Source!G12&lt;&gt;"Новый объект", Source!G12, "")</f>
        <v>Капитальный ремонт системы пожарки учебного корпуса НИЯУ МИФИ , Каширка, 64_РОСАТОМ</v>
      </c>
    </row>
    <row r="18" spans="1:31" ht="14.25" x14ac:dyDescent="0.2">
      <c r="A18" s="14"/>
      <c r="B18" s="14"/>
      <c r="C18" s="96" t="s">
        <v>741</v>
      </c>
      <c r="D18" s="96"/>
      <c r="E18" s="96"/>
      <c r="F18" s="14"/>
      <c r="G18" s="14"/>
      <c r="H18" s="14"/>
    </row>
    <row r="19" spans="1:31" ht="14.25" x14ac:dyDescent="0.2">
      <c r="A19" s="14"/>
      <c r="B19" s="14"/>
      <c r="C19" s="14"/>
      <c r="D19" s="84" t="s">
        <v>742</v>
      </c>
      <c r="E19" s="84"/>
      <c r="F19" s="104"/>
      <c r="G19" s="97" t="str">
        <f>IF(Source!CQ15 &lt;&gt; "", Source!CQ15, "")</f>
        <v/>
      </c>
      <c r="H19" s="98"/>
    </row>
    <row r="20" spans="1:31" ht="14.25" x14ac:dyDescent="0.2">
      <c r="A20" s="14"/>
      <c r="B20" s="14"/>
      <c r="C20" s="14"/>
      <c r="D20" s="84" t="s">
        <v>743</v>
      </c>
      <c r="E20" s="104"/>
      <c r="F20" s="62" t="s">
        <v>744</v>
      </c>
      <c r="G20" s="97" t="str">
        <f>IF(Source!CR15 &lt;&gt; "", Source!CR15, "")</f>
        <v/>
      </c>
      <c r="H20" s="98"/>
    </row>
    <row r="21" spans="1:31" ht="14.25" x14ac:dyDescent="0.2">
      <c r="A21" s="14"/>
      <c r="B21" s="14"/>
      <c r="C21" s="14"/>
      <c r="D21" s="14"/>
      <c r="E21" s="14"/>
      <c r="F21" s="25" t="s">
        <v>745</v>
      </c>
      <c r="G21" s="105" t="str">
        <f>IF(Source!CS15 &lt;&gt; 0, Source!CS15, "")</f>
        <v/>
      </c>
      <c r="H21" s="106"/>
    </row>
    <row r="22" spans="1:31" ht="14.25" x14ac:dyDescent="0.2">
      <c r="A22" s="14"/>
      <c r="B22" s="14"/>
      <c r="C22" s="14"/>
      <c r="D22" s="14"/>
      <c r="E22" s="14"/>
      <c r="F22" s="13" t="s">
        <v>746</v>
      </c>
      <c r="G22" s="111" t="str">
        <f>IF(Source!CT15 &lt;&gt; "", Source!CT15, "")</f>
        <v/>
      </c>
      <c r="H22" s="112"/>
    </row>
    <row r="23" spans="1:31" ht="14.25" x14ac:dyDescent="0.2">
      <c r="A23" s="14"/>
      <c r="B23" s="14"/>
      <c r="C23" s="14"/>
      <c r="D23" s="14"/>
      <c r="E23" s="14"/>
      <c r="F23" s="14"/>
      <c r="G23" s="14"/>
      <c r="H23" s="14"/>
    </row>
    <row r="24" spans="1:31" ht="14.25" x14ac:dyDescent="0.2">
      <c r="A24" s="14"/>
      <c r="B24" s="14"/>
      <c r="C24" s="14"/>
      <c r="D24" s="113" t="s">
        <v>747</v>
      </c>
      <c r="E24" s="115" t="s">
        <v>748</v>
      </c>
      <c r="F24" s="115" t="s">
        <v>749</v>
      </c>
      <c r="G24" s="117"/>
      <c r="H24" s="14"/>
    </row>
    <row r="25" spans="1:31" ht="14.25" x14ac:dyDescent="0.2">
      <c r="A25" s="14"/>
      <c r="B25" s="14"/>
      <c r="C25" s="14"/>
      <c r="D25" s="114"/>
      <c r="E25" s="116"/>
      <c r="F25" s="63" t="s">
        <v>750</v>
      </c>
      <c r="G25" s="64" t="s">
        <v>751</v>
      </c>
      <c r="H25" s="14"/>
    </row>
    <row r="26" spans="1:31" ht="14.25" x14ac:dyDescent="0.2">
      <c r="A26" s="14"/>
      <c r="B26" s="14"/>
      <c r="C26" s="14"/>
      <c r="D26" s="65" t="str">
        <f>IF(Source!CN15 &lt;&gt; "", Source!CN15, "")</f>
        <v/>
      </c>
      <c r="E26" s="66">
        <v>43230.648032407407</v>
      </c>
      <c r="F26" s="65"/>
      <c r="G26" s="67"/>
      <c r="H26" s="14"/>
    </row>
    <row r="27" spans="1:31" ht="14.25" x14ac:dyDescent="0.2">
      <c r="A27" s="14"/>
      <c r="B27" s="14"/>
      <c r="C27" s="14"/>
      <c r="D27" s="14"/>
      <c r="E27" s="14"/>
      <c r="F27" s="14"/>
      <c r="G27" s="14"/>
      <c r="H27" s="14"/>
    </row>
    <row r="28" spans="1:31" ht="18" x14ac:dyDescent="0.25">
      <c r="A28" s="118" t="s">
        <v>752</v>
      </c>
      <c r="B28" s="118"/>
      <c r="C28" s="118"/>
      <c r="D28" s="118"/>
      <c r="E28" s="118"/>
      <c r="F28" s="118"/>
      <c r="G28" s="118"/>
      <c r="H28" s="118"/>
    </row>
    <row r="29" spans="1:31" ht="18" x14ac:dyDescent="0.25">
      <c r="A29" s="118" t="s">
        <v>753</v>
      </c>
      <c r="B29" s="118"/>
      <c r="C29" s="118"/>
      <c r="D29" s="118"/>
      <c r="E29" s="118"/>
      <c r="F29" s="118"/>
      <c r="G29" s="118"/>
      <c r="H29" s="118"/>
    </row>
    <row r="30" spans="1:31" ht="14.25" x14ac:dyDescent="0.2">
      <c r="A30" s="14"/>
      <c r="B30" s="14"/>
      <c r="C30" s="14"/>
      <c r="D30" s="14"/>
      <c r="E30" s="14"/>
      <c r="F30" s="14"/>
      <c r="G30" s="14"/>
      <c r="H30" s="14"/>
    </row>
    <row r="31" spans="1:31" ht="15" x14ac:dyDescent="0.25">
      <c r="A31" s="11" t="s">
        <v>754</v>
      </c>
      <c r="B31" s="14"/>
      <c r="C31" s="14"/>
      <c r="D31" s="14"/>
      <c r="E31" s="14"/>
      <c r="F31" s="109">
        <f>(Source!P424/1000)</f>
        <v>3024.3579599999998</v>
      </c>
      <c r="G31" s="109"/>
      <c r="H31" s="14" t="s">
        <v>755</v>
      </c>
    </row>
    <row r="32" spans="1:31" ht="14.25" x14ac:dyDescent="0.2">
      <c r="A32" s="14"/>
      <c r="B32" s="14"/>
      <c r="C32" s="14"/>
      <c r="D32" s="14"/>
      <c r="E32" s="14"/>
      <c r="F32" s="14"/>
      <c r="G32" s="14"/>
      <c r="H32" s="14"/>
    </row>
    <row r="33" spans="1:28" ht="14.25" x14ac:dyDescent="0.2">
      <c r="A33" s="110" t="s">
        <v>756</v>
      </c>
      <c r="B33" s="110"/>
      <c r="C33" s="110" t="s">
        <v>757</v>
      </c>
      <c r="D33" s="110" t="s">
        <v>758</v>
      </c>
      <c r="E33" s="110" t="s">
        <v>759</v>
      </c>
      <c r="F33" s="110" t="s">
        <v>760</v>
      </c>
      <c r="G33" s="110"/>
      <c r="H33" s="110"/>
    </row>
    <row r="34" spans="1:28" ht="57" x14ac:dyDescent="0.2">
      <c r="A34" s="24" t="s">
        <v>761</v>
      </c>
      <c r="B34" s="24" t="s">
        <v>762</v>
      </c>
      <c r="C34" s="110"/>
      <c r="D34" s="110"/>
      <c r="E34" s="110"/>
      <c r="F34" s="24" t="s">
        <v>763</v>
      </c>
      <c r="G34" s="24" t="s">
        <v>764</v>
      </c>
      <c r="H34" s="24" t="s">
        <v>765</v>
      </c>
    </row>
    <row r="35" spans="1:28" ht="14.25" x14ac:dyDescent="0.2">
      <c r="A35" s="24">
        <v>1</v>
      </c>
      <c r="B35" s="24">
        <v>2</v>
      </c>
      <c r="C35" s="24">
        <v>3</v>
      </c>
      <c r="D35" s="24">
        <v>4</v>
      </c>
      <c r="E35" s="24">
        <v>5</v>
      </c>
      <c r="F35" s="24">
        <v>6</v>
      </c>
      <c r="G35" s="24">
        <v>7</v>
      </c>
      <c r="H35" s="24">
        <v>8</v>
      </c>
    </row>
    <row r="37" spans="1:28" ht="16.5" x14ac:dyDescent="0.25">
      <c r="A37" s="93" t="str">
        <f>CONCATENATE("Локальная смета: ",IF(Source!G20&lt;&gt;"Новая локальная смета", Source!G20, ""))</f>
        <v xml:space="preserve">Локальная смета: </v>
      </c>
      <c r="B37" s="93"/>
      <c r="C37" s="93"/>
      <c r="D37" s="93"/>
      <c r="E37" s="93"/>
      <c r="F37" s="93"/>
      <c r="G37" s="93"/>
      <c r="H37" s="93"/>
    </row>
    <row r="39" spans="1:28" ht="16.5" x14ac:dyDescent="0.25">
      <c r="A39" s="93" t="str">
        <f>CONCATENATE("Раздел: ",IF(Source!G24&lt;&gt;"Новый раздел", Source!G24, ""))</f>
        <v>Раздел: Раздел 1 Демонтажные работы</v>
      </c>
      <c r="B39" s="93"/>
      <c r="C39" s="93"/>
      <c r="D39" s="93"/>
      <c r="E39" s="93"/>
      <c r="F39" s="93"/>
      <c r="G39" s="93"/>
      <c r="H39" s="93"/>
    </row>
    <row r="40" spans="1:28" ht="57" x14ac:dyDescent="0.2">
      <c r="A40" s="56">
        <v>1</v>
      </c>
      <c r="B40" s="56" t="str">
        <f>Source!E29</f>
        <v>1</v>
      </c>
      <c r="C40" s="56" t="str">
        <f>Source!G29</f>
        <v>Демонтаж:ПС автоматический дымовой, фотоэлектрический, радиоизотопный, световой в нормальном исполнении</v>
      </c>
      <c r="D40" s="56" t="str">
        <f>Source!F29</f>
        <v>м10-08-002-02</v>
      </c>
      <c r="E40" s="39" t="str">
        <f>Source!H29</f>
        <v>ШТ</v>
      </c>
      <c r="F40" s="14">
        <f>Source!I29</f>
        <v>394</v>
      </c>
      <c r="G40" s="27">
        <f>Source!AB29</f>
        <v>4.8479999999999999</v>
      </c>
      <c r="H40" s="28">
        <f>Source!O29</f>
        <v>12473.03</v>
      </c>
      <c r="T40">
        <f>Source!O29+Source!X29+Source!Y29</f>
        <v>29935.27</v>
      </c>
      <c r="U40">
        <f>Source!P29</f>
        <v>0</v>
      </c>
      <c r="V40">
        <f>Source!S29</f>
        <v>12473.03</v>
      </c>
      <c r="W40">
        <f>Source!Q29</f>
        <v>0</v>
      </c>
      <c r="X40">
        <f>Source!R29</f>
        <v>0</v>
      </c>
      <c r="Y40">
        <f>Source!U29</f>
        <v>198.57599999999999</v>
      </c>
      <c r="Z40">
        <f>Source!V29</f>
        <v>0</v>
      </c>
      <c r="AA40">
        <f>Source!X29</f>
        <v>9978.42</v>
      </c>
      <c r="AB40">
        <f>Source!Y29</f>
        <v>7483.82</v>
      </c>
    </row>
    <row r="41" spans="1:28" ht="14.25" x14ac:dyDescent="0.2">
      <c r="C41" s="30" t="s">
        <v>766</v>
      </c>
      <c r="D41" s="30">
        <f>Source!BA29</f>
        <v>6.53</v>
      </c>
      <c r="F41" s="14"/>
      <c r="G41" s="14"/>
      <c r="H41" s="14"/>
    </row>
    <row r="42" spans="1:28" x14ac:dyDescent="0.2">
      <c r="C42" s="30" t="s">
        <v>767</v>
      </c>
      <c r="D42" s="30">
        <f>Source!BB29</f>
        <v>6.53</v>
      </c>
    </row>
    <row r="43" spans="1:28" x14ac:dyDescent="0.2">
      <c r="C43" s="30" t="s">
        <v>768</v>
      </c>
      <c r="D43" s="30">
        <f>Source!BC29</f>
        <v>6.53</v>
      </c>
    </row>
    <row r="44" spans="1:28" x14ac:dyDescent="0.2">
      <c r="C44" s="30" t="s">
        <v>769</v>
      </c>
      <c r="D44" s="30">
        <f>Source!BS29</f>
        <v>6.53</v>
      </c>
    </row>
    <row r="45" spans="1:28" x14ac:dyDescent="0.2">
      <c r="C45" s="30" t="s">
        <v>770</v>
      </c>
      <c r="D45" s="119" t="s">
        <v>21</v>
      </c>
      <c r="E45" s="119"/>
      <c r="F45" s="119"/>
      <c r="G45" s="119"/>
      <c r="H45" s="119"/>
    </row>
    <row r="46" spans="1:28" x14ac:dyDescent="0.2">
      <c r="C46" s="30" t="s">
        <v>771</v>
      </c>
      <c r="D46" s="119" t="s">
        <v>22</v>
      </c>
      <c r="E46" s="119"/>
      <c r="F46" s="119"/>
      <c r="G46" s="119"/>
      <c r="H46" s="119"/>
    </row>
    <row r="47" spans="1:28" x14ac:dyDescent="0.2">
      <c r="C47" s="30" t="s">
        <v>772</v>
      </c>
      <c r="D47" s="119" t="s">
        <v>22</v>
      </c>
      <c r="E47" s="119"/>
      <c r="F47" s="119"/>
      <c r="G47" s="119"/>
      <c r="H47" s="119"/>
    </row>
    <row r="48" spans="1:28" x14ac:dyDescent="0.2">
      <c r="C48" s="30" t="s">
        <v>773</v>
      </c>
      <c r="D48" s="119" t="s">
        <v>22</v>
      </c>
      <c r="E48" s="119"/>
      <c r="F48" s="119"/>
      <c r="G48" s="119"/>
      <c r="H48" s="119"/>
    </row>
    <row r="49" spans="1:28" x14ac:dyDescent="0.2">
      <c r="C49" s="30" t="s">
        <v>774</v>
      </c>
      <c r="D49" s="119" t="s">
        <v>22</v>
      </c>
      <c r="E49" s="119"/>
      <c r="F49" s="119"/>
      <c r="G49" s="119"/>
      <c r="H49" s="119"/>
    </row>
    <row r="50" spans="1:28" x14ac:dyDescent="0.2">
      <c r="C50" s="30" t="s">
        <v>775</v>
      </c>
      <c r="D50" s="119" t="s">
        <v>22</v>
      </c>
      <c r="E50" s="119"/>
      <c r="F50" s="119"/>
      <c r="G50" s="119"/>
      <c r="H50" s="119"/>
    </row>
    <row r="51" spans="1:28" x14ac:dyDescent="0.2">
      <c r="C51" s="11" t="s">
        <v>776</v>
      </c>
      <c r="D51" s="42"/>
      <c r="E51" s="42"/>
      <c r="F51" s="42">
        <f>Source!BZ29</f>
        <v>80</v>
      </c>
      <c r="G51" s="68">
        <f>(Source!AF29+Source!AE29)*Source!FX29/100</f>
        <v>3.8783999999999996</v>
      </c>
      <c r="H51" s="69">
        <f>Source!X29</f>
        <v>9978.42</v>
      </c>
    </row>
    <row r="52" spans="1:28" x14ac:dyDescent="0.2">
      <c r="C52" s="11" t="s">
        <v>777</v>
      </c>
      <c r="D52" s="42"/>
      <c r="E52" s="42"/>
      <c r="F52" s="42">
        <f>Source!CA29</f>
        <v>60</v>
      </c>
      <c r="G52" s="68">
        <f>(Source!AF29+Source!AE29)*Source!FY29/100</f>
        <v>2.9087999999999998</v>
      </c>
      <c r="H52" s="69">
        <f>Source!Y29</f>
        <v>7483.82</v>
      </c>
    </row>
    <row r="53" spans="1:28" x14ac:dyDescent="0.2">
      <c r="C53" s="11" t="s">
        <v>778</v>
      </c>
      <c r="D53" s="42"/>
      <c r="E53" s="42"/>
      <c r="F53" s="42"/>
      <c r="G53" s="68">
        <f>((Source!AF29+Source!AE29)*Source!FX29/100)+((Source!AF29+Source!AE29)*Source!FY29/100)+Source!AB29</f>
        <v>11.635199999999999</v>
      </c>
      <c r="H53" s="69">
        <f>Source!O29+Source!X29+Source!Y29</f>
        <v>29935.27</v>
      </c>
    </row>
    <row r="54" spans="1:28" ht="42.75" x14ac:dyDescent="0.2">
      <c r="A54" s="56">
        <v>2</v>
      </c>
      <c r="B54" s="56" t="str">
        <f>Source!E31</f>
        <v>2</v>
      </c>
      <c r="C54" s="56" t="str">
        <f>Source!G31</f>
        <v>Демонтаж:Приборы ПС приемно-контрольные, пусковые, концентратор блок базовый на 20 лучей</v>
      </c>
      <c r="D54" s="56" t="str">
        <f>Source!F31</f>
        <v>м10-08-001-02</v>
      </c>
      <c r="E54" s="39" t="str">
        <f>Source!H31</f>
        <v>ШТ</v>
      </c>
      <c r="F54" s="14">
        <f>Source!I31</f>
        <v>1</v>
      </c>
      <c r="G54" s="27">
        <f>Source!AB31</f>
        <v>35.31</v>
      </c>
      <c r="H54" s="28">
        <f>Source!O31</f>
        <v>230.57</v>
      </c>
      <c r="T54">
        <f>Source!O31+Source!X31+Source!Y31</f>
        <v>553.37</v>
      </c>
      <c r="U54">
        <f>Source!P31</f>
        <v>0</v>
      </c>
      <c r="V54">
        <f>Source!S31</f>
        <v>230.57</v>
      </c>
      <c r="W54">
        <f>Source!Q31</f>
        <v>0</v>
      </c>
      <c r="X54">
        <f>Source!R31</f>
        <v>0</v>
      </c>
      <c r="Y54">
        <f>Source!U31</f>
        <v>3.51</v>
      </c>
      <c r="Z54">
        <f>Source!V31</f>
        <v>0</v>
      </c>
      <c r="AA54">
        <f>Source!X31</f>
        <v>184.46</v>
      </c>
      <c r="AB54">
        <f>Source!Y31</f>
        <v>138.34</v>
      </c>
    </row>
    <row r="55" spans="1:28" ht="14.25" x14ac:dyDescent="0.2">
      <c r="C55" s="30" t="s">
        <v>766</v>
      </c>
      <c r="D55" s="30">
        <f>Source!BA31</f>
        <v>6.53</v>
      </c>
      <c r="F55" s="14"/>
      <c r="G55" s="14"/>
      <c r="H55" s="14"/>
    </row>
    <row r="56" spans="1:28" x14ac:dyDescent="0.2">
      <c r="C56" s="30" t="s">
        <v>767</v>
      </c>
      <c r="D56" s="30">
        <f>Source!BB31</f>
        <v>6.53</v>
      </c>
    </row>
    <row r="57" spans="1:28" x14ac:dyDescent="0.2">
      <c r="C57" s="30" t="s">
        <v>768</v>
      </c>
      <c r="D57" s="30">
        <f>Source!BC31</f>
        <v>6.53</v>
      </c>
    </row>
    <row r="58" spans="1:28" x14ac:dyDescent="0.2">
      <c r="C58" s="30" t="s">
        <v>769</v>
      </c>
      <c r="D58" s="30">
        <f>Source!BS31</f>
        <v>6.53</v>
      </c>
    </row>
    <row r="59" spans="1:28" x14ac:dyDescent="0.2">
      <c r="C59" s="30" t="s">
        <v>770</v>
      </c>
      <c r="D59" s="119" t="s">
        <v>21</v>
      </c>
      <c r="E59" s="119"/>
      <c r="F59" s="119"/>
      <c r="G59" s="119"/>
      <c r="H59" s="119"/>
    </row>
    <row r="60" spans="1:28" x14ac:dyDescent="0.2">
      <c r="C60" s="30" t="s">
        <v>771</v>
      </c>
      <c r="D60" s="119" t="s">
        <v>22</v>
      </c>
      <c r="E60" s="119"/>
      <c r="F60" s="119"/>
      <c r="G60" s="119"/>
      <c r="H60" s="119"/>
    </row>
    <row r="61" spans="1:28" x14ac:dyDescent="0.2">
      <c r="C61" s="30" t="s">
        <v>772</v>
      </c>
      <c r="D61" s="119" t="s">
        <v>22</v>
      </c>
      <c r="E61" s="119"/>
      <c r="F61" s="119"/>
      <c r="G61" s="119"/>
      <c r="H61" s="119"/>
    </row>
    <row r="62" spans="1:28" x14ac:dyDescent="0.2">
      <c r="C62" s="30" t="s">
        <v>773</v>
      </c>
      <c r="D62" s="119" t="s">
        <v>22</v>
      </c>
      <c r="E62" s="119"/>
      <c r="F62" s="119"/>
      <c r="G62" s="119"/>
      <c r="H62" s="119"/>
    </row>
    <row r="63" spans="1:28" x14ac:dyDescent="0.2">
      <c r="C63" s="30" t="s">
        <v>774</v>
      </c>
      <c r="D63" s="119" t="s">
        <v>22</v>
      </c>
      <c r="E63" s="119"/>
      <c r="F63" s="119"/>
      <c r="G63" s="119"/>
      <c r="H63" s="119"/>
    </row>
    <row r="64" spans="1:28" x14ac:dyDescent="0.2">
      <c r="C64" s="30" t="s">
        <v>775</v>
      </c>
      <c r="D64" s="119" t="s">
        <v>22</v>
      </c>
      <c r="E64" s="119"/>
      <c r="F64" s="119"/>
      <c r="G64" s="119"/>
      <c r="H64" s="119"/>
    </row>
    <row r="65" spans="1:28" x14ac:dyDescent="0.2">
      <c r="C65" s="11" t="s">
        <v>776</v>
      </c>
      <c r="D65" s="42"/>
      <c r="E65" s="42"/>
      <c r="F65" s="42">
        <f>Source!BZ31</f>
        <v>80</v>
      </c>
      <c r="G65" s="68">
        <f>(Source!AF31+Source!AE31)*Source!FX31/100</f>
        <v>28.248000000000001</v>
      </c>
      <c r="H65" s="69">
        <f>Source!X31</f>
        <v>184.46</v>
      </c>
    </row>
    <row r="66" spans="1:28" x14ac:dyDescent="0.2">
      <c r="C66" s="11" t="s">
        <v>777</v>
      </c>
      <c r="D66" s="42"/>
      <c r="E66" s="42"/>
      <c r="F66" s="42">
        <f>Source!CA31</f>
        <v>60</v>
      </c>
      <c r="G66" s="68">
        <f>(Source!AF31+Source!AE31)*Source!FY31/100</f>
        <v>21.186000000000003</v>
      </c>
      <c r="H66" s="69">
        <f>Source!Y31</f>
        <v>138.34</v>
      </c>
    </row>
    <row r="67" spans="1:28" x14ac:dyDescent="0.2">
      <c r="C67" s="11" t="s">
        <v>778</v>
      </c>
      <c r="D67" s="42"/>
      <c r="E67" s="42"/>
      <c r="F67" s="42"/>
      <c r="G67" s="68">
        <f>((Source!AF31+Source!AE31)*Source!FX31/100)+((Source!AF31+Source!AE31)*Source!FY31/100)+Source!AB31</f>
        <v>84.744</v>
      </c>
      <c r="H67" s="69">
        <f>Source!O31+Source!X31+Source!Y31</f>
        <v>553.37</v>
      </c>
    </row>
    <row r="68" spans="1:28" ht="28.5" x14ac:dyDescent="0.2">
      <c r="A68" s="56">
        <v>3</v>
      </c>
      <c r="B68" s="56" t="str">
        <f>Source!E33</f>
        <v>3</v>
      </c>
      <c r="C68" s="56" t="str">
        <f>Source!G33</f>
        <v>Демонтаж:Устройство ультразвуковое, блок питания и контроля</v>
      </c>
      <c r="D68" s="56" t="str">
        <f>Source!F33</f>
        <v>м10-08-003-03</v>
      </c>
      <c r="E68" s="39" t="str">
        <f>Source!H33</f>
        <v>ШТ</v>
      </c>
      <c r="F68" s="14">
        <f>Source!I33</f>
        <v>7</v>
      </c>
      <c r="G68" s="27">
        <f>Source!AB33</f>
        <v>11.028</v>
      </c>
      <c r="H68" s="28">
        <f>Source!O33</f>
        <v>504.09</v>
      </c>
      <c r="T68">
        <f>Source!O33+Source!X33+Source!Y33</f>
        <v>1209.81</v>
      </c>
      <c r="U68">
        <f>Source!P33</f>
        <v>0</v>
      </c>
      <c r="V68">
        <f>Source!S33</f>
        <v>504.09</v>
      </c>
      <c r="W68">
        <f>Source!Q33</f>
        <v>0</v>
      </c>
      <c r="X68">
        <f>Source!R33</f>
        <v>0</v>
      </c>
      <c r="Y68">
        <f>Source!U33</f>
        <v>7.5600000000000005</v>
      </c>
      <c r="Z68">
        <f>Source!V33</f>
        <v>0</v>
      </c>
      <c r="AA68">
        <f>Source!X33</f>
        <v>403.27</v>
      </c>
      <c r="AB68">
        <f>Source!Y33</f>
        <v>302.45</v>
      </c>
    </row>
    <row r="69" spans="1:28" ht="14.25" x14ac:dyDescent="0.2">
      <c r="C69" s="30" t="s">
        <v>766</v>
      </c>
      <c r="D69" s="30">
        <f>Source!BA33</f>
        <v>6.53</v>
      </c>
      <c r="F69" s="14"/>
      <c r="G69" s="14"/>
      <c r="H69" s="14"/>
    </row>
    <row r="70" spans="1:28" x14ac:dyDescent="0.2">
      <c r="C70" s="30" t="s">
        <v>767</v>
      </c>
      <c r="D70" s="30">
        <f>Source!BB33</f>
        <v>6.53</v>
      </c>
    </row>
    <row r="71" spans="1:28" x14ac:dyDescent="0.2">
      <c r="C71" s="30" t="s">
        <v>768</v>
      </c>
      <c r="D71" s="30">
        <f>Source!BC33</f>
        <v>6.53</v>
      </c>
    </row>
    <row r="72" spans="1:28" x14ac:dyDescent="0.2">
      <c r="C72" s="30" t="s">
        <v>769</v>
      </c>
      <c r="D72" s="30">
        <f>Source!BS33</f>
        <v>6.53</v>
      </c>
    </row>
    <row r="73" spans="1:28" x14ac:dyDescent="0.2">
      <c r="C73" s="30" t="s">
        <v>770</v>
      </c>
      <c r="D73" s="119" t="s">
        <v>21</v>
      </c>
      <c r="E73" s="119"/>
      <c r="F73" s="119"/>
      <c r="G73" s="119"/>
      <c r="H73" s="119"/>
    </row>
    <row r="74" spans="1:28" x14ac:dyDescent="0.2">
      <c r="C74" s="30" t="s">
        <v>771</v>
      </c>
      <c r="D74" s="119" t="s">
        <v>22</v>
      </c>
      <c r="E74" s="119"/>
      <c r="F74" s="119"/>
      <c r="G74" s="119"/>
      <c r="H74" s="119"/>
    </row>
    <row r="75" spans="1:28" x14ac:dyDescent="0.2">
      <c r="C75" s="30" t="s">
        <v>772</v>
      </c>
      <c r="D75" s="119" t="s">
        <v>22</v>
      </c>
      <c r="E75" s="119"/>
      <c r="F75" s="119"/>
      <c r="G75" s="119"/>
      <c r="H75" s="119"/>
    </row>
    <row r="76" spans="1:28" x14ac:dyDescent="0.2">
      <c r="C76" s="30" t="s">
        <v>773</v>
      </c>
      <c r="D76" s="119" t="s">
        <v>22</v>
      </c>
      <c r="E76" s="119"/>
      <c r="F76" s="119"/>
      <c r="G76" s="119"/>
      <c r="H76" s="119"/>
    </row>
    <row r="77" spans="1:28" x14ac:dyDescent="0.2">
      <c r="C77" s="30" t="s">
        <v>774</v>
      </c>
      <c r="D77" s="119" t="s">
        <v>22</v>
      </c>
      <c r="E77" s="119"/>
      <c r="F77" s="119"/>
      <c r="G77" s="119"/>
      <c r="H77" s="119"/>
    </row>
    <row r="78" spans="1:28" x14ac:dyDescent="0.2">
      <c r="C78" s="30" t="s">
        <v>775</v>
      </c>
      <c r="D78" s="119" t="s">
        <v>22</v>
      </c>
      <c r="E78" s="119"/>
      <c r="F78" s="119"/>
      <c r="G78" s="119"/>
      <c r="H78" s="119"/>
    </row>
    <row r="79" spans="1:28" x14ac:dyDescent="0.2">
      <c r="C79" s="11" t="s">
        <v>776</v>
      </c>
      <c r="D79" s="42"/>
      <c r="E79" s="42"/>
      <c r="F79" s="42">
        <f>Source!BZ33</f>
        <v>80</v>
      </c>
      <c r="G79" s="68">
        <f>(Source!AF33+Source!AE33)*Source!FX33/100</f>
        <v>8.8224</v>
      </c>
      <c r="H79" s="69">
        <f>Source!X33</f>
        <v>403.27</v>
      </c>
    </row>
    <row r="80" spans="1:28" x14ac:dyDescent="0.2">
      <c r="C80" s="11" t="s">
        <v>777</v>
      </c>
      <c r="D80" s="42"/>
      <c r="E80" s="42"/>
      <c r="F80" s="42">
        <f>Source!CA33</f>
        <v>60</v>
      </c>
      <c r="G80" s="68">
        <f>(Source!AF33+Source!AE33)*Source!FY33/100</f>
        <v>6.6168000000000005</v>
      </c>
      <c r="H80" s="69">
        <f>Source!Y33</f>
        <v>302.45</v>
      </c>
    </row>
    <row r="81" spans="1:28" x14ac:dyDescent="0.2">
      <c r="C81" s="11" t="s">
        <v>778</v>
      </c>
      <c r="D81" s="42"/>
      <c r="E81" s="42"/>
      <c r="F81" s="42"/>
      <c r="G81" s="68">
        <f>((Source!AF33+Source!AE33)*Source!FX33/100)+((Source!AF33+Source!AE33)*Source!FY33/100)+Source!AB33</f>
        <v>26.467199999999998</v>
      </c>
      <c r="H81" s="69">
        <f>Source!O33+Source!X33+Source!Y33</f>
        <v>1209.81</v>
      </c>
    </row>
    <row r="82" spans="1:28" ht="28.5" x14ac:dyDescent="0.2">
      <c r="A82" s="56">
        <v>4</v>
      </c>
      <c r="B82" s="56" t="str">
        <f>Source!E35</f>
        <v>4</v>
      </c>
      <c r="C82" s="56" t="str">
        <f>Source!G35</f>
        <v>Демонтаж:Громкоговоритель или звуковая колонка в помещении</v>
      </c>
      <c r="D82" s="56" t="str">
        <f>Source!F35</f>
        <v>м10-04-101-07</v>
      </c>
      <c r="E82" s="39" t="str">
        <f>Source!H35</f>
        <v>ШТ</v>
      </c>
      <c r="F82" s="14">
        <f>Source!I35</f>
        <v>204</v>
      </c>
      <c r="G82" s="27">
        <f>Source!AB35</f>
        <v>5.4420000000000002</v>
      </c>
      <c r="H82" s="28">
        <f>Source!O35</f>
        <v>7249.4</v>
      </c>
      <c r="T82">
        <f>Source!O35+Source!X35+Source!Y35</f>
        <v>18630.96</v>
      </c>
      <c r="U82">
        <f>Source!P35</f>
        <v>0</v>
      </c>
      <c r="V82">
        <f>Source!S35</f>
        <v>7249.4</v>
      </c>
      <c r="W82">
        <f>Source!Q35</f>
        <v>0</v>
      </c>
      <c r="X82">
        <f>Source!R35</f>
        <v>0</v>
      </c>
      <c r="Y82">
        <f>Source!U35</f>
        <v>122.39999999999999</v>
      </c>
      <c r="Z82">
        <f>Source!V35</f>
        <v>0</v>
      </c>
      <c r="AA82">
        <f>Source!X35</f>
        <v>6669.45</v>
      </c>
      <c r="AB82">
        <f>Source!Y35</f>
        <v>4712.1099999999997</v>
      </c>
    </row>
    <row r="83" spans="1:28" ht="14.25" x14ac:dyDescent="0.2">
      <c r="C83" s="30" t="s">
        <v>766</v>
      </c>
      <c r="D83" s="30">
        <f>Source!BA35</f>
        <v>6.53</v>
      </c>
      <c r="F83" s="14"/>
      <c r="G83" s="14"/>
      <c r="H83" s="14"/>
    </row>
    <row r="84" spans="1:28" x14ac:dyDescent="0.2">
      <c r="C84" s="30" t="s">
        <v>767</v>
      </c>
      <c r="D84" s="30">
        <f>Source!BB35</f>
        <v>6.53</v>
      </c>
    </row>
    <row r="85" spans="1:28" x14ac:dyDescent="0.2">
      <c r="C85" s="30" t="s">
        <v>768</v>
      </c>
      <c r="D85" s="30">
        <f>Source!BC35</f>
        <v>6.53</v>
      </c>
    </row>
    <row r="86" spans="1:28" x14ac:dyDescent="0.2">
      <c r="C86" s="30" t="s">
        <v>769</v>
      </c>
      <c r="D86" s="30">
        <f>Source!BS35</f>
        <v>6.53</v>
      </c>
    </row>
    <row r="87" spans="1:28" x14ac:dyDescent="0.2">
      <c r="C87" s="30" t="s">
        <v>770</v>
      </c>
      <c r="D87" s="119" t="s">
        <v>21</v>
      </c>
      <c r="E87" s="119"/>
      <c r="F87" s="119"/>
      <c r="G87" s="119"/>
      <c r="H87" s="119"/>
    </row>
    <row r="88" spans="1:28" x14ac:dyDescent="0.2">
      <c r="C88" s="30" t="s">
        <v>771</v>
      </c>
      <c r="D88" s="119" t="s">
        <v>22</v>
      </c>
      <c r="E88" s="119"/>
      <c r="F88" s="119"/>
      <c r="G88" s="119"/>
      <c r="H88" s="119"/>
    </row>
    <row r="89" spans="1:28" x14ac:dyDescent="0.2">
      <c r="C89" s="30" t="s">
        <v>772</v>
      </c>
      <c r="D89" s="119" t="s">
        <v>22</v>
      </c>
      <c r="E89" s="119"/>
      <c r="F89" s="119"/>
      <c r="G89" s="119"/>
      <c r="H89" s="119"/>
    </row>
    <row r="90" spans="1:28" x14ac:dyDescent="0.2">
      <c r="C90" s="30" t="s">
        <v>773</v>
      </c>
      <c r="D90" s="119" t="s">
        <v>22</v>
      </c>
      <c r="E90" s="119"/>
      <c r="F90" s="119"/>
      <c r="G90" s="119"/>
      <c r="H90" s="119"/>
    </row>
    <row r="91" spans="1:28" x14ac:dyDescent="0.2">
      <c r="C91" s="30" t="s">
        <v>774</v>
      </c>
      <c r="D91" s="119" t="s">
        <v>22</v>
      </c>
      <c r="E91" s="119"/>
      <c r="F91" s="119"/>
      <c r="G91" s="119"/>
      <c r="H91" s="119"/>
    </row>
    <row r="92" spans="1:28" x14ac:dyDescent="0.2">
      <c r="C92" s="30" t="s">
        <v>775</v>
      </c>
      <c r="D92" s="119" t="s">
        <v>22</v>
      </c>
      <c r="E92" s="119"/>
      <c r="F92" s="119"/>
      <c r="G92" s="119"/>
      <c r="H92" s="119"/>
    </row>
    <row r="93" spans="1:28" x14ac:dyDescent="0.2">
      <c r="C93" s="11" t="s">
        <v>776</v>
      </c>
      <c r="D93" s="42"/>
      <c r="E93" s="42"/>
      <c r="F93" s="42">
        <f>Source!BZ35</f>
        <v>92</v>
      </c>
      <c r="G93" s="68">
        <f>(Source!AF35+Source!AE35)*Source!FX35/100</f>
        <v>5.00664</v>
      </c>
      <c r="H93" s="69">
        <f>Source!X35</f>
        <v>6669.45</v>
      </c>
    </row>
    <row r="94" spans="1:28" x14ac:dyDescent="0.2">
      <c r="C94" s="11" t="s">
        <v>777</v>
      </c>
      <c r="D94" s="42"/>
      <c r="E94" s="42"/>
      <c r="F94" s="42">
        <f>Source!CA35</f>
        <v>65</v>
      </c>
      <c r="G94" s="68">
        <f>(Source!AF35+Source!AE35)*Source!FY35/100</f>
        <v>3.5373000000000001</v>
      </c>
      <c r="H94" s="69">
        <f>Source!Y35</f>
        <v>4712.1099999999997</v>
      </c>
    </row>
    <row r="95" spans="1:28" x14ac:dyDescent="0.2">
      <c r="C95" s="11" t="s">
        <v>778</v>
      </c>
      <c r="D95" s="42"/>
      <c r="E95" s="42"/>
      <c r="F95" s="42"/>
      <c r="G95" s="68">
        <f>((Source!AF35+Source!AE35)*Source!FX35/100)+((Source!AF35+Source!AE35)*Source!FY35/100)+Source!AB35</f>
        <v>13.985939999999999</v>
      </c>
      <c r="H95" s="69">
        <f>Source!O35+Source!X35+Source!Y35</f>
        <v>18630.96</v>
      </c>
    </row>
    <row r="96" spans="1:28" ht="14.25" x14ac:dyDescent="0.2">
      <c r="A96" s="56">
        <v>5</v>
      </c>
      <c r="B96" s="56" t="str">
        <f>Source!E37</f>
        <v>5</v>
      </c>
      <c r="C96" s="56" t="str">
        <f>Source!G37</f>
        <v>Демонтаж кабеля</v>
      </c>
      <c r="D96" s="56" t="str">
        <f>Source!F37</f>
        <v>67-3-1</v>
      </c>
      <c r="E96" s="39" t="str">
        <f>Source!H37</f>
        <v>100 м</v>
      </c>
      <c r="F96" s="14">
        <f>Source!I37</f>
        <v>116.75</v>
      </c>
      <c r="G96" s="27">
        <f>Source!AB37</f>
        <v>75.5</v>
      </c>
      <c r="H96" s="28">
        <f>Source!O37</f>
        <v>57559.5</v>
      </c>
      <c r="T96">
        <f>Source!O37+Source!X37+Source!Y37</f>
        <v>143704.34</v>
      </c>
      <c r="U96">
        <f>Source!P37</f>
        <v>0</v>
      </c>
      <c r="V96">
        <f>Source!S37</f>
        <v>57323.16</v>
      </c>
      <c r="W96">
        <f>Source!Q37</f>
        <v>236.34</v>
      </c>
      <c r="X96">
        <f>Source!R37</f>
        <v>106.73</v>
      </c>
      <c r="Y96">
        <f>Source!U37</f>
        <v>1125.47</v>
      </c>
      <c r="Z96">
        <f>Source!V37</f>
        <v>1.1675</v>
      </c>
      <c r="AA96">
        <f>Source!X37</f>
        <v>48815.41</v>
      </c>
      <c r="AB96">
        <f>Source!Y37</f>
        <v>37329.43</v>
      </c>
    </row>
    <row r="97" spans="1:8" ht="14.25" x14ac:dyDescent="0.2">
      <c r="C97" s="30" t="str">
        <f>"Объем: "&amp;Source!I37&amp;"=11675/"&amp;"100"</f>
        <v>Объем: 116,75=11675/100</v>
      </c>
      <c r="F97" s="14"/>
      <c r="G97" s="14"/>
      <c r="H97" s="14"/>
    </row>
    <row r="98" spans="1:8" x14ac:dyDescent="0.2">
      <c r="C98" s="30" t="s">
        <v>766</v>
      </c>
      <c r="D98" s="30">
        <f>Source!BA37</f>
        <v>6.53</v>
      </c>
    </row>
    <row r="99" spans="1:8" x14ac:dyDescent="0.2">
      <c r="C99" s="30" t="s">
        <v>767</v>
      </c>
      <c r="D99" s="30">
        <f>Source!BB37</f>
        <v>6.53</v>
      </c>
    </row>
    <row r="100" spans="1:8" x14ac:dyDescent="0.2">
      <c r="C100" s="30" t="s">
        <v>768</v>
      </c>
      <c r="D100" s="30">
        <f>Source!BC37</f>
        <v>6.53</v>
      </c>
    </row>
    <row r="101" spans="1:8" x14ac:dyDescent="0.2">
      <c r="C101" s="30" t="s">
        <v>769</v>
      </c>
      <c r="D101" s="30">
        <f>Source!BS37</f>
        <v>6.53</v>
      </c>
    </row>
    <row r="102" spans="1:8" x14ac:dyDescent="0.2">
      <c r="C102" s="11" t="s">
        <v>776</v>
      </c>
      <c r="D102" s="42"/>
      <c r="E102" s="42"/>
      <c r="F102" s="42">
        <f>Source!BZ37</f>
        <v>85</v>
      </c>
      <c r="G102" s="68">
        <f>(Source!AF37+Source!AE37)*Source!FX37/100</f>
        <v>64.030500000000004</v>
      </c>
      <c r="H102" s="69">
        <f>Source!X37</f>
        <v>48815.41</v>
      </c>
    </row>
    <row r="103" spans="1:8" x14ac:dyDescent="0.2">
      <c r="C103" s="11" t="s">
        <v>777</v>
      </c>
      <c r="D103" s="42"/>
      <c r="E103" s="42"/>
      <c r="F103" s="42">
        <f>Source!CA37</f>
        <v>65</v>
      </c>
      <c r="G103" s="68">
        <f>(Source!AF37+Source!AE37)*Source!FY37/100</f>
        <v>48.964500000000001</v>
      </c>
      <c r="H103" s="69">
        <f>Source!Y37</f>
        <v>37329.43</v>
      </c>
    </row>
    <row r="104" spans="1:8" x14ac:dyDescent="0.2">
      <c r="C104" s="11" t="s">
        <v>778</v>
      </c>
      <c r="D104" s="42"/>
      <c r="E104" s="42"/>
      <c r="F104" s="42"/>
      <c r="G104" s="68">
        <f>((Source!AF37+Source!AE37)*Source!FX37/100)+((Source!AF37+Source!AE37)*Source!FY37/100)+Source!AB37</f>
        <v>188.495</v>
      </c>
      <c r="H104" s="69">
        <f>Source!O37+Source!X37+Source!Y37</f>
        <v>143704.34</v>
      </c>
    </row>
    <row r="106" spans="1:8" ht="15" x14ac:dyDescent="0.25">
      <c r="A106" s="70"/>
      <c r="B106" s="70"/>
      <c r="C106" s="92" t="str">
        <f>CONCATENATE("Итого по разделу: ",IF(Source!G39&lt;&gt;"Новый раздел", Source!G39, ""))</f>
        <v>Итого по разделу: Раздел 1 Демонтажные работы</v>
      </c>
      <c r="D106" s="92"/>
      <c r="E106" s="92"/>
      <c r="F106" s="92"/>
      <c r="G106" s="70"/>
      <c r="H106" s="71">
        <f>IF(SUM(T39:T105)=0, "-", SUM(T39:T105))</f>
        <v>194033.75</v>
      </c>
    </row>
    <row r="107" spans="1:8" ht="15" x14ac:dyDescent="0.25">
      <c r="A107" s="70"/>
      <c r="B107" s="70"/>
      <c r="C107" s="70"/>
      <c r="D107" s="70"/>
      <c r="E107" s="70"/>
      <c r="F107" s="70"/>
      <c r="G107" s="70"/>
      <c r="H107" s="70"/>
    </row>
    <row r="109" spans="1:8" ht="14.25" x14ac:dyDescent="0.2">
      <c r="C109" s="90" t="str">
        <f>Source!H67</f>
        <v>Всего</v>
      </c>
      <c r="D109" s="90"/>
      <c r="E109" s="90"/>
      <c r="F109" s="90"/>
      <c r="G109" s="82">
        <f>IF(Source!P67=0, "", Source!P67)</f>
        <v>194033.75</v>
      </c>
      <c r="H109" s="82"/>
    </row>
    <row r="110" spans="1:8" ht="14.25" x14ac:dyDescent="0.2">
      <c r="C110" s="90" t="str">
        <f>Source!H68</f>
        <v>Итого НДС 18%</v>
      </c>
      <c r="D110" s="90"/>
      <c r="E110" s="90"/>
      <c r="F110" s="90"/>
      <c r="G110" s="82">
        <f>IF(Source!P68=0, "", Source!P68)</f>
        <v>34926.080000000002</v>
      </c>
      <c r="H110" s="82"/>
    </row>
    <row r="111" spans="1:8" ht="14.25" x14ac:dyDescent="0.2">
      <c r="C111" s="90" t="str">
        <f>Source!H69</f>
        <v>Всего по смете</v>
      </c>
      <c r="D111" s="90"/>
      <c r="E111" s="90"/>
      <c r="F111" s="90"/>
      <c r="G111" s="82">
        <f>IF(Source!P69=0, "", Source!P69)</f>
        <v>228959.83</v>
      </c>
      <c r="H111" s="82"/>
    </row>
    <row r="113" spans="1:28" ht="16.5" x14ac:dyDescent="0.25">
      <c r="A113" s="93" t="str">
        <f>CONCATENATE("Раздел: ",IF(Source!G71&lt;&gt;"Новый раздел", Source!G71, ""))</f>
        <v>Раздел: Раздел 2 Основное оборудование</v>
      </c>
      <c r="B113" s="93"/>
      <c r="C113" s="93"/>
      <c r="D113" s="93"/>
      <c r="E113" s="93"/>
      <c r="F113" s="93"/>
      <c r="G113" s="93"/>
      <c r="H113" s="93"/>
    </row>
    <row r="114" spans="1:28" ht="28.5" x14ac:dyDescent="0.2">
      <c r="A114" s="56">
        <v>6</v>
      </c>
      <c r="B114" s="56" t="str">
        <f>Source!E76</f>
        <v>6</v>
      </c>
      <c r="C114" s="56" t="str">
        <f>Source!G76</f>
        <v>Приборы приемно-контрольные объектовые на 1 луч</v>
      </c>
      <c r="D114" s="56" t="str">
        <f>Source!F76</f>
        <v>м10-08-001-10</v>
      </c>
      <c r="E114" s="39" t="str">
        <f>Source!H76</f>
        <v>ШТ</v>
      </c>
      <c r="F114" s="14">
        <f>Source!I76</f>
        <v>9</v>
      </c>
      <c r="G114" s="27">
        <f>Source!AB76</f>
        <v>36.71</v>
      </c>
      <c r="H114" s="28">
        <f>Source!O76</f>
        <v>2157.4499999999998</v>
      </c>
      <c r="T114">
        <f>Source!O76+Source!X76+Source!Y76</f>
        <v>4851.2299999999996</v>
      </c>
      <c r="U114">
        <f>Source!P76</f>
        <v>233.32</v>
      </c>
      <c r="V114">
        <f>Source!S76</f>
        <v>1924.13</v>
      </c>
      <c r="W114">
        <f>Source!Q76</f>
        <v>0</v>
      </c>
      <c r="X114">
        <f>Source!R76</f>
        <v>0</v>
      </c>
      <c r="Y114">
        <f>Source!U76</f>
        <v>29.7</v>
      </c>
      <c r="Z114">
        <f>Source!V76</f>
        <v>0</v>
      </c>
      <c r="AA114">
        <f>Source!X76</f>
        <v>1539.3</v>
      </c>
      <c r="AB114">
        <f>Source!Y76</f>
        <v>1154.48</v>
      </c>
    </row>
    <row r="115" spans="1:28" ht="14.25" x14ac:dyDescent="0.2">
      <c r="C115" s="30" t="s">
        <v>766</v>
      </c>
      <c r="D115" s="30">
        <f>Source!BA76</f>
        <v>6.53</v>
      </c>
      <c r="F115" s="14"/>
      <c r="G115" s="14"/>
      <c r="H115" s="14"/>
    </row>
    <row r="116" spans="1:28" x14ac:dyDescent="0.2">
      <c r="C116" s="30" t="s">
        <v>767</v>
      </c>
      <c r="D116" s="30">
        <f>Source!BB76</f>
        <v>6.53</v>
      </c>
    </row>
    <row r="117" spans="1:28" x14ac:dyDescent="0.2">
      <c r="C117" s="30" t="s">
        <v>768</v>
      </c>
      <c r="D117" s="30">
        <f>Source!BC76</f>
        <v>6.53</v>
      </c>
    </row>
    <row r="118" spans="1:28" x14ac:dyDescent="0.2">
      <c r="C118" s="30" t="s">
        <v>769</v>
      </c>
      <c r="D118" s="30">
        <f>Source!BS76</f>
        <v>6.53</v>
      </c>
    </row>
    <row r="119" spans="1:28" x14ac:dyDescent="0.2">
      <c r="C119" s="11" t="s">
        <v>776</v>
      </c>
      <c r="D119" s="42"/>
      <c r="E119" s="42"/>
      <c r="F119" s="42">
        <f>Source!BZ76</f>
        <v>80</v>
      </c>
      <c r="G119" s="68">
        <f>(Source!AF76+Source!AE76)*Source!FX76/100</f>
        <v>26.192000000000004</v>
      </c>
      <c r="H119" s="69">
        <f>Source!X76</f>
        <v>1539.3</v>
      </c>
    </row>
    <row r="120" spans="1:28" x14ac:dyDescent="0.2">
      <c r="C120" s="11" t="s">
        <v>777</v>
      </c>
      <c r="D120" s="42"/>
      <c r="E120" s="42"/>
      <c r="F120" s="42">
        <f>Source!CA76</f>
        <v>60</v>
      </c>
      <c r="G120" s="68">
        <f>(Source!AF76+Source!AE76)*Source!FY76/100</f>
        <v>19.644000000000002</v>
      </c>
      <c r="H120" s="69">
        <f>Source!Y76</f>
        <v>1154.48</v>
      </c>
    </row>
    <row r="121" spans="1:28" x14ac:dyDescent="0.2">
      <c r="C121" s="11" t="s">
        <v>778</v>
      </c>
      <c r="D121" s="42"/>
      <c r="E121" s="42"/>
      <c r="F121" s="42"/>
      <c r="G121" s="68">
        <f>((Source!AF76+Source!AE76)*Source!FX76/100)+((Source!AF76+Source!AE76)*Source!FY76/100)+Source!AB76</f>
        <v>82.546000000000006</v>
      </c>
      <c r="H121" s="69">
        <f>Source!O76+Source!X76+Source!Y76</f>
        <v>4851.2299999999996</v>
      </c>
    </row>
    <row r="122" spans="1:28" ht="28.5" x14ac:dyDescent="0.2">
      <c r="A122" s="56">
        <v>7</v>
      </c>
      <c r="B122" s="56" t="str">
        <f>Source!E78</f>
        <v>6,1</v>
      </c>
      <c r="C122" s="56" t="str">
        <f>Source!G78</f>
        <v>Контроллер двухпроводной линии связи, марка "С2000-КДЛ"</v>
      </c>
      <c r="D122" s="56" t="str">
        <f>Source!F78</f>
        <v>61.2.07.04-0002</v>
      </c>
      <c r="E122" s="39" t="str">
        <f>Source!H78</f>
        <v>шт.</v>
      </c>
      <c r="F122" s="14">
        <f>Source!I78</f>
        <v>8</v>
      </c>
      <c r="G122" s="27">
        <f>Source!AB78</f>
        <v>175.63</v>
      </c>
      <c r="H122" s="28">
        <f>Source!O78</f>
        <v>9174.91</v>
      </c>
      <c r="T122">
        <f>Source!O78+Source!X78+Source!Y78</f>
        <v>9174.91</v>
      </c>
      <c r="U122">
        <f>Source!P78</f>
        <v>9174.91</v>
      </c>
      <c r="V122">
        <f>Source!S78</f>
        <v>0</v>
      </c>
      <c r="W122">
        <f>Source!Q78</f>
        <v>0</v>
      </c>
      <c r="X122">
        <f>Source!R78</f>
        <v>0</v>
      </c>
      <c r="Y122">
        <f>Source!U78</f>
        <v>0</v>
      </c>
      <c r="Z122">
        <f>Source!V78</f>
        <v>0</v>
      </c>
      <c r="AA122">
        <f>Source!X78</f>
        <v>0</v>
      </c>
      <c r="AB122">
        <f>Source!Y78</f>
        <v>0</v>
      </c>
    </row>
    <row r="123" spans="1:28" ht="14.25" x14ac:dyDescent="0.2">
      <c r="C123" s="30" t="s">
        <v>768</v>
      </c>
      <c r="D123" s="30">
        <f>Source!BC78</f>
        <v>6.53</v>
      </c>
      <c r="F123" s="14"/>
      <c r="G123" s="14"/>
      <c r="H123" s="14"/>
    </row>
    <row r="124" spans="1:28" ht="28.5" x14ac:dyDescent="0.2">
      <c r="A124" s="56">
        <v>8</v>
      </c>
      <c r="B124" s="56" t="str">
        <f>Source!E80</f>
        <v>6,2</v>
      </c>
      <c r="C124" s="56" t="str">
        <f>Source!G80</f>
        <v>Пульт контроля и управления охранно-пожарный, марка "С2000- М"</v>
      </c>
      <c r="D124" s="56" t="str">
        <f>Source!F80</f>
        <v>61.2.04.10-0004</v>
      </c>
      <c r="E124" s="39" t="str">
        <f>Source!H80</f>
        <v>шт.</v>
      </c>
      <c r="F124" s="14">
        <f>Source!I80</f>
        <v>1</v>
      </c>
      <c r="G124" s="27">
        <f>Source!AB80</f>
        <v>627.51</v>
      </c>
      <c r="H124" s="28">
        <f>Source!O80</f>
        <v>4097.6400000000003</v>
      </c>
      <c r="T124">
        <f>Source!O80+Source!X80+Source!Y80</f>
        <v>4097.6400000000003</v>
      </c>
      <c r="U124">
        <f>Source!P80</f>
        <v>4097.6400000000003</v>
      </c>
      <c r="V124">
        <f>Source!S80</f>
        <v>0</v>
      </c>
      <c r="W124">
        <f>Source!Q80</f>
        <v>0</v>
      </c>
      <c r="X124">
        <f>Source!R80</f>
        <v>0</v>
      </c>
      <c r="Y124">
        <f>Source!U80</f>
        <v>0</v>
      </c>
      <c r="Z124">
        <f>Source!V80</f>
        <v>0</v>
      </c>
      <c r="AA124">
        <f>Source!X80</f>
        <v>0</v>
      </c>
      <c r="AB124">
        <f>Source!Y80</f>
        <v>0</v>
      </c>
    </row>
    <row r="125" spans="1:28" ht="14.25" x14ac:dyDescent="0.2">
      <c r="C125" s="30" t="s">
        <v>768</v>
      </c>
      <c r="D125" s="30">
        <f>Source!BC80</f>
        <v>6.53</v>
      </c>
      <c r="F125" s="14"/>
      <c r="G125" s="14"/>
      <c r="H125" s="14"/>
    </row>
    <row r="126" spans="1:28" ht="28.5" x14ac:dyDescent="0.2">
      <c r="A126" s="56">
        <v>9</v>
      </c>
      <c r="B126" s="56" t="str">
        <f>Source!E82</f>
        <v>7</v>
      </c>
      <c r="C126" s="56" t="str">
        <f>Source!G82</f>
        <v>Устройства промежуточные на количество лучей 5</v>
      </c>
      <c r="D126" s="56" t="str">
        <f>Source!F82</f>
        <v>м10-08-001-12</v>
      </c>
      <c r="E126" s="39" t="str">
        <f>Source!H82</f>
        <v>ШТ</v>
      </c>
      <c r="F126" s="14">
        <f>Source!I82</f>
        <v>8</v>
      </c>
      <c r="G126" s="27">
        <f>Source!AB82</f>
        <v>28.93</v>
      </c>
      <c r="H126" s="28">
        <f>Source!O82</f>
        <v>1511.3</v>
      </c>
      <c r="T126">
        <f>Source!O82+Source!X82+Source!Y82</f>
        <v>3327.99</v>
      </c>
      <c r="U126">
        <f>Source!P82</f>
        <v>213.66</v>
      </c>
      <c r="V126">
        <f>Source!S82</f>
        <v>1297.6400000000001</v>
      </c>
      <c r="W126">
        <f>Source!Q82</f>
        <v>0</v>
      </c>
      <c r="X126">
        <f>Source!R82</f>
        <v>0</v>
      </c>
      <c r="Y126">
        <f>Source!U82</f>
        <v>19.2</v>
      </c>
      <c r="Z126">
        <f>Source!V82</f>
        <v>0</v>
      </c>
      <c r="AA126">
        <f>Source!X82</f>
        <v>1038.1099999999999</v>
      </c>
      <c r="AB126">
        <f>Source!Y82</f>
        <v>778.58</v>
      </c>
    </row>
    <row r="127" spans="1:28" ht="14.25" x14ac:dyDescent="0.2">
      <c r="C127" s="30" t="s">
        <v>766</v>
      </c>
      <c r="D127" s="30">
        <f>Source!BA82</f>
        <v>6.53</v>
      </c>
      <c r="F127" s="14"/>
      <c r="G127" s="14"/>
      <c r="H127" s="14"/>
    </row>
    <row r="128" spans="1:28" x14ac:dyDescent="0.2">
      <c r="C128" s="30" t="s">
        <v>767</v>
      </c>
      <c r="D128" s="30">
        <f>Source!BB82</f>
        <v>6.53</v>
      </c>
    </row>
    <row r="129" spans="1:28" x14ac:dyDescent="0.2">
      <c r="C129" s="30" t="s">
        <v>768</v>
      </c>
      <c r="D129" s="30">
        <f>Source!BC82</f>
        <v>6.53</v>
      </c>
    </row>
    <row r="130" spans="1:28" x14ac:dyDescent="0.2">
      <c r="C130" s="30" t="s">
        <v>769</v>
      </c>
      <c r="D130" s="30">
        <f>Source!BS82</f>
        <v>6.53</v>
      </c>
    </row>
    <row r="131" spans="1:28" x14ac:dyDescent="0.2">
      <c r="C131" s="11" t="s">
        <v>776</v>
      </c>
      <c r="D131" s="42"/>
      <c r="E131" s="42"/>
      <c r="F131" s="42">
        <f>Source!BZ82</f>
        <v>80</v>
      </c>
      <c r="G131" s="68">
        <f>(Source!AF82+Source!AE82)*Source!FX82/100</f>
        <v>19.872</v>
      </c>
      <c r="H131" s="69">
        <f>Source!X82</f>
        <v>1038.1099999999999</v>
      </c>
    </row>
    <row r="132" spans="1:28" x14ac:dyDescent="0.2">
      <c r="C132" s="11" t="s">
        <v>777</v>
      </c>
      <c r="D132" s="42"/>
      <c r="E132" s="42"/>
      <c r="F132" s="42">
        <f>Source!CA82</f>
        <v>60</v>
      </c>
      <c r="G132" s="68">
        <f>(Source!AF82+Source!AE82)*Source!FY82/100</f>
        <v>14.904000000000002</v>
      </c>
      <c r="H132" s="69">
        <f>Source!Y82</f>
        <v>778.58</v>
      </c>
    </row>
    <row r="133" spans="1:28" x14ac:dyDescent="0.2">
      <c r="C133" s="11" t="s">
        <v>778</v>
      </c>
      <c r="D133" s="42"/>
      <c r="E133" s="42"/>
      <c r="F133" s="42"/>
      <c r="G133" s="68">
        <f>((Source!AF82+Source!AE82)*Source!FX82/100)+((Source!AF82+Source!AE82)*Source!FY82/100)+Source!AB82</f>
        <v>63.706000000000003</v>
      </c>
      <c r="H133" s="69">
        <f>Source!O82+Source!X82+Source!Y82</f>
        <v>3327.99</v>
      </c>
    </row>
    <row r="134" spans="1:28" ht="28.5" x14ac:dyDescent="0.2">
      <c r="A134" s="56">
        <v>10</v>
      </c>
      <c r="B134" s="56" t="str">
        <f>Source!E84</f>
        <v>7,1</v>
      </c>
      <c r="C134" s="56" t="str">
        <f>Source!G84</f>
        <v>Блок контрольно-пусковой, марка "С2000-КПБ"</v>
      </c>
      <c r="D134" s="56" t="str">
        <f>Source!F84</f>
        <v>61.2.07.02-0034</v>
      </c>
      <c r="E134" s="39" t="str">
        <f>Source!H84</f>
        <v>шт.</v>
      </c>
      <c r="F134" s="14">
        <f>Source!I84</f>
        <v>7</v>
      </c>
      <c r="G134" s="27">
        <f>Source!AB84</f>
        <v>243.85</v>
      </c>
      <c r="H134" s="28">
        <f>Source!O84</f>
        <v>11146.38</v>
      </c>
      <c r="T134">
        <f>Source!O84+Source!X84+Source!Y84</f>
        <v>11146.38</v>
      </c>
      <c r="U134">
        <f>Source!P84</f>
        <v>11146.38</v>
      </c>
      <c r="V134">
        <f>Source!S84</f>
        <v>0</v>
      </c>
      <c r="W134">
        <f>Source!Q84</f>
        <v>0</v>
      </c>
      <c r="X134">
        <f>Source!R84</f>
        <v>0</v>
      </c>
      <c r="Y134">
        <f>Source!U84</f>
        <v>0</v>
      </c>
      <c r="Z134">
        <f>Source!V84</f>
        <v>0</v>
      </c>
      <c r="AA134">
        <f>Source!X84</f>
        <v>0</v>
      </c>
      <c r="AB134">
        <f>Source!Y84</f>
        <v>0</v>
      </c>
    </row>
    <row r="135" spans="1:28" ht="14.25" x14ac:dyDescent="0.2">
      <c r="C135" s="30" t="s">
        <v>768</v>
      </c>
      <c r="D135" s="30">
        <f>Source!BC84</f>
        <v>6.53</v>
      </c>
      <c r="F135" s="14"/>
      <c r="G135" s="14"/>
      <c r="H135" s="14"/>
    </row>
    <row r="136" spans="1:28" ht="28.5" x14ac:dyDescent="0.2">
      <c r="A136" s="56">
        <v>11</v>
      </c>
      <c r="B136" s="56" t="str">
        <f>Source!E86</f>
        <v>7,2</v>
      </c>
      <c r="C136" s="56" t="str">
        <f>Source!G86</f>
        <v>Блок сигнально-пусковой (релейный блок), марка "С2000-СП1"</v>
      </c>
      <c r="D136" s="56" t="str">
        <f>Source!F86</f>
        <v>61.2.07.02-0079</v>
      </c>
      <c r="E136" s="39" t="str">
        <f>Source!H86</f>
        <v>шт.</v>
      </c>
      <c r="F136" s="14">
        <f>Source!I86</f>
        <v>1</v>
      </c>
      <c r="G136" s="27">
        <f>Source!AB86</f>
        <v>153.02000000000001</v>
      </c>
      <c r="H136" s="28">
        <f>Source!O86</f>
        <v>999.22</v>
      </c>
      <c r="T136">
        <f>Source!O86+Source!X86+Source!Y86</f>
        <v>999.22</v>
      </c>
      <c r="U136">
        <f>Source!P86</f>
        <v>999.22</v>
      </c>
      <c r="V136">
        <f>Source!S86</f>
        <v>0</v>
      </c>
      <c r="W136">
        <f>Source!Q86</f>
        <v>0</v>
      </c>
      <c r="X136">
        <f>Source!R86</f>
        <v>0</v>
      </c>
      <c r="Y136">
        <f>Source!U86</f>
        <v>0</v>
      </c>
      <c r="Z136">
        <f>Source!V86</f>
        <v>0</v>
      </c>
      <c r="AA136">
        <f>Source!X86</f>
        <v>0</v>
      </c>
      <c r="AB136">
        <f>Source!Y86</f>
        <v>0</v>
      </c>
    </row>
    <row r="137" spans="1:28" ht="14.25" x14ac:dyDescent="0.2">
      <c r="C137" s="30" t="s">
        <v>768</v>
      </c>
      <c r="D137" s="30">
        <f>Source!BC86</f>
        <v>6.53</v>
      </c>
      <c r="F137" s="14"/>
      <c r="G137" s="14"/>
      <c r="H137" s="14"/>
    </row>
    <row r="138" spans="1:28" ht="57" x14ac:dyDescent="0.2">
      <c r="A138" s="56">
        <v>12</v>
      </c>
      <c r="B138" s="56" t="str">
        <f>Source!E88</f>
        <v>8</v>
      </c>
      <c r="C138" s="56" t="str">
        <f>Source!G88</f>
        <v>Извещатель ПС автоматический дымовой, фотоэлектрический, радиоизотопный, световой в нормальном исполнении</v>
      </c>
      <c r="D138" s="56" t="str">
        <f>Source!F88</f>
        <v>м10-08-002-02</v>
      </c>
      <c r="E138" s="39" t="str">
        <f>Source!H88</f>
        <v>ШТ</v>
      </c>
      <c r="F138" s="14">
        <f>Source!I88</f>
        <v>425</v>
      </c>
      <c r="G138" s="27">
        <f>Source!AB88</f>
        <v>18.91</v>
      </c>
      <c r="H138" s="28">
        <f>Source!O88</f>
        <v>52479.98</v>
      </c>
      <c r="T138">
        <f>Source!O88+Source!X88+Source!Y88</f>
        <v>115267.23000000001</v>
      </c>
      <c r="U138">
        <f>Source!P88</f>
        <v>7631.94</v>
      </c>
      <c r="V138">
        <f>Source!S88</f>
        <v>44848.04</v>
      </c>
      <c r="W138">
        <f>Source!Q88</f>
        <v>0</v>
      </c>
      <c r="X138">
        <f>Source!R88</f>
        <v>0</v>
      </c>
      <c r="Y138">
        <f>Source!U88</f>
        <v>714</v>
      </c>
      <c r="Z138">
        <f>Source!V88</f>
        <v>0</v>
      </c>
      <c r="AA138">
        <f>Source!X88</f>
        <v>35878.43</v>
      </c>
      <c r="AB138">
        <f>Source!Y88</f>
        <v>26908.82</v>
      </c>
    </row>
    <row r="139" spans="1:28" ht="14.25" x14ac:dyDescent="0.2">
      <c r="C139" s="30" t="s">
        <v>766</v>
      </c>
      <c r="D139" s="30">
        <f>Source!BA88</f>
        <v>6.53</v>
      </c>
      <c r="F139" s="14"/>
      <c r="G139" s="14"/>
      <c r="H139" s="14"/>
    </row>
    <row r="140" spans="1:28" x14ac:dyDescent="0.2">
      <c r="C140" s="30" t="s">
        <v>767</v>
      </c>
      <c r="D140" s="30">
        <f>Source!BB88</f>
        <v>6.53</v>
      </c>
    </row>
    <row r="141" spans="1:28" x14ac:dyDescent="0.2">
      <c r="C141" s="30" t="s">
        <v>768</v>
      </c>
      <c r="D141" s="30">
        <f>Source!BC88</f>
        <v>6.53</v>
      </c>
    </row>
    <row r="142" spans="1:28" x14ac:dyDescent="0.2">
      <c r="C142" s="30" t="s">
        <v>769</v>
      </c>
      <c r="D142" s="30">
        <f>Source!BS88</f>
        <v>6.53</v>
      </c>
    </row>
    <row r="143" spans="1:28" x14ac:dyDescent="0.2">
      <c r="C143" s="11" t="s">
        <v>776</v>
      </c>
      <c r="D143" s="42"/>
      <c r="E143" s="42"/>
      <c r="F143" s="42">
        <f>Source!BZ88</f>
        <v>80</v>
      </c>
      <c r="G143" s="68">
        <f>(Source!AF88+Source!AE88)*Source!FX88/100</f>
        <v>12.927999999999999</v>
      </c>
      <c r="H143" s="69">
        <f>Source!X88</f>
        <v>35878.43</v>
      </c>
    </row>
    <row r="144" spans="1:28" x14ac:dyDescent="0.2">
      <c r="C144" s="11" t="s">
        <v>777</v>
      </c>
      <c r="D144" s="42"/>
      <c r="E144" s="42"/>
      <c r="F144" s="42">
        <f>Source!CA88</f>
        <v>60</v>
      </c>
      <c r="G144" s="68">
        <f>(Source!AF88+Source!AE88)*Source!FY88/100</f>
        <v>9.6959999999999997</v>
      </c>
      <c r="H144" s="69">
        <f>Source!Y88</f>
        <v>26908.82</v>
      </c>
    </row>
    <row r="145" spans="1:28" x14ac:dyDescent="0.2">
      <c r="C145" s="11" t="s">
        <v>778</v>
      </c>
      <c r="D145" s="42"/>
      <c r="E145" s="42"/>
      <c r="F145" s="42"/>
      <c r="G145" s="68">
        <f>((Source!AF88+Source!AE88)*Source!FX88/100)+((Source!AF88+Source!AE88)*Source!FY88/100)+Source!AB88</f>
        <v>41.533999999999999</v>
      </c>
      <c r="H145" s="69">
        <f>Source!O88+Source!X88+Source!Y88</f>
        <v>115267.23000000001</v>
      </c>
    </row>
    <row r="146" spans="1:28" ht="28.5" x14ac:dyDescent="0.2">
      <c r="A146" s="56">
        <v>13</v>
      </c>
      <c r="B146" s="56" t="str">
        <f>Source!E90</f>
        <v>8,1</v>
      </c>
      <c r="C146" s="56" t="str">
        <f>Source!G90</f>
        <v>Извещатель пожарный дымовой ДИП-34А</v>
      </c>
      <c r="D146" s="56" t="str">
        <f>Source!F90</f>
        <v>61.2.02.01-0019</v>
      </c>
      <c r="E146" s="39" t="str">
        <f>Source!H90</f>
        <v>10 шт.</v>
      </c>
      <c r="F146" s="14">
        <f>Source!I90</f>
        <v>39.4</v>
      </c>
      <c r="G146" s="27">
        <f>Source!AB90</f>
        <v>1165.22</v>
      </c>
      <c r="H146" s="28">
        <f>Source!O90</f>
        <v>299790.13</v>
      </c>
      <c r="T146">
        <f>Source!O90+Source!X90+Source!Y90</f>
        <v>299790.13</v>
      </c>
      <c r="U146">
        <f>Source!P90</f>
        <v>299790.13</v>
      </c>
      <c r="V146">
        <f>Source!S90</f>
        <v>0</v>
      </c>
      <c r="W146">
        <f>Source!Q90</f>
        <v>0</v>
      </c>
      <c r="X146">
        <f>Source!R90</f>
        <v>0</v>
      </c>
      <c r="Y146">
        <f>Source!U90</f>
        <v>0</v>
      </c>
      <c r="Z146">
        <f>Source!V90</f>
        <v>0</v>
      </c>
      <c r="AA146">
        <f>Source!X90</f>
        <v>0</v>
      </c>
      <c r="AB146">
        <f>Source!Y90</f>
        <v>0</v>
      </c>
    </row>
    <row r="147" spans="1:28" ht="14.25" x14ac:dyDescent="0.2">
      <c r="C147" s="30" t="s">
        <v>768</v>
      </c>
      <c r="D147" s="30">
        <f>Source!BC90</f>
        <v>6.53</v>
      </c>
      <c r="F147" s="14"/>
      <c r="G147" s="14"/>
      <c r="H147" s="14"/>
    </row>
    <row r="148" spans="1:28" ht="28.5" x14ac:dyDescent="0.2">
      <c r="A148" s="56">
        <v>14</v>
      </c>
      <c r="B148" s="56" t="str">
        <f>Source!E92</f>
        <v>8,2</v>
      </c>
      <c r="C148" s="56" t="str">
        <f>Source!G92</f>
        <v>Извещатель пожарный ручной ИПР 513-3А исп. 02</v>
      </c>
      <c r="D148" s="56" t="str">
        <f>Source!F92</f>
        <v>61.2.02.03-0037</v>
      </c>
      <c r="E148" s="39" t="str">
        <f>Source!H92</f>
        <v>10 шт.</v>
      </c>
      <c r="F148" s="14">
        <f>Source!I92</f>
        <v>3.1</v>
      </c>
      <c r="G148" s="27">
        <f>Source!AB92</f>
        <v>1066.43</v>
      </c>
      <c r="H148" s="28">
        <f>Source!O92</f>
        <v>21587.74</v>
      </c>
      <c r="T148">
        <f>Source!O92+Source!X92+Source!Y92</f>
        <v>21587.74</v>
      </c>
      <c r="U148">
        <f>Source!P92</f>
        <v>21587.74</v>
      </c>
      <c r="V148">
        <f>Source!S92</f>
        <v>0</v>
      </c>
      <c r="W148">
        <f>Source!Q92</f>
        <v>0</v>
      </c>
      <c r="X148">
        <f>Source!R92</f>
        <v>0</v>
      </c>
      <c r="Y148">
        <f>Source!U92</f>
        <v>0</v>
      </c>
      <c r="Z148">
        <f>Source!V92</f>
        <v>0</v>
      </c>
      <c r="AA148">
        <f>Source!X92</f>
        <v>0</v>
      </c>
      <c r="AB148">
        <f>Source!Y92</f>
        <v>0</v>
      </c>
    </row>
    <row r="149" spans="1:28" ht="14.25" x14ac:dyDescent="0.2">
      <c r="C149" s="30" t="s">
        <v>768</v>
      </c>
      <c r="D149" s="30">
        <f>Source!BC92</f>
        <v>6.53</v>
      </c>
      <c r="F149" s="14"/>
      <c r="G149" s="14"/>
      <c r="H149" s="14"/>
    </row>
    <row r="150" spans="1:28" ht="57" x14ac:dyDescent="0.2">
      <c r="A150" s="56">
        <v>15</v>
      </c>
      <c r="B150" s="56" t="str">
        <f>Source!E94</f>
        <v>9</v>
      </c>
      <c r="C150" s="56" t="str">
        <f>Source!G94</f>
        <v>Извещатель ПС автоматический тепловой электро-контактный, магнитоконтактный в нормальном исполнении</v>
      </c>
      <c r="D150" s="56" t="str">
        <f>Source!F94</f>
        <v>м10-08-002-01</v>
      </c>
      <c r="E150" s="39" t="str">
        <f>Source!H94</f>
        <v>ШТ</v>
      </c>
      <c r="F150" s="14">
        <f>Source!I94</f>
        <v>11</v>
      </c>
      <c r="G150" s="27">
        <f>Source!AB94</f>
        <v>9.36</v>
      </c>
      <c r="H150" s="28">
        <f>Source!O94</f>
        <v>672.33</v>
      </c>
      <c r="T150">
        <f>Source!O94+Source!X94+Source!Y94</f>
        <v>1484.8700000000001</v>
      </c>
      <c r="U150">
        <f>Source!P94</f>
        <v>91.94</v>
      </c>
      <c r="V150">
        <f>Source!S94</f>
        <v>580.39</v>
      </c>
      <c r="W150">
        <f>Source!Q94</f>
        <v>0</v>
      </c>
      <c r="X150">
        <f>Source!R94</f>
        <v>0</v>
      </c>
      <c r="Y150">
        <f>Source!U94</f>
        <v>9.24</v>
      </c>
      <c r="Z150">
        <f>Source!V94</f>
        <v>0</v>
      </c>
      <c r="AA150">
        <f>Source!X94</f>
        <v>464.31</v>
      </c>
      <c r="AB150">
        <f>Source!Y94</f>
        <v>348.23</v>
      </c>
    </row>
    <row r="151" spans="1:28" ht="14.25" x14ac:dyDescent="0.2">
      <c r="C151" s="30" t="s">
        <v>766</v>
      </c>
      <c r="D151" s="30">
        <f>Source!BA94</f>
        <v>6.53</v>
      </c>
      <c r="F151" s="14"/>
      <c r="G151" s="14"/>
      <c r="H151" s="14"/>
    </row>
    <row r="152" spans="1:28" x14ac:dyDescent="0.2">
      <c r="C152" s="30" t="s">
        <v>767</v>
      </c>
      <c r="D152" s="30">
        <f>Source!BB94</f>
        <v>6.53</v>
      </c>
    </row>
    <row r="153" spans="1:28" x14ac:dyDescent="0.2">
      <c r="C153" s="30" t="s">
        <v>768</v>
      </c>
      <c r="D153" s="30">
        <f>Source!BC94</f>
        <v>6.53</v>
      </c>
    </row>
    <row r="154" spans="1:28" x14ac:dyDescent="0.2">
      <c r="C154" s="30" t="s">
        <v>769</v>
      </c>
      <c r="D154" s="30">
        <f>Source!BS94</f>
        <v>6.53</v>
      </c>
    </row>
    <row r="155" spans="1:28" x14ac:dyDescent="0.2">
      <c r="C155" s="11" t="s">
        <v>776</v>
      </c>
      <c r="D155" s="42"/>
      <c r="E155" s="42"/>
      <c r="F155" s="42">
        <f>Source!BZ94</f>
        <v>80</v>
      </c>
      <c r="G155" s="68">
        <f>(Source!AF94+Source!AE94)*Source!FX94/100</f>
        <v>6.4639999999999995</v>
      </c>
      <c r="H155" s="69">
        <f>Source!X94</f>
        <v>464.31</v>
      </c>
    </row>
    <row r="156" spans="1:28" x14ac:dyDescent="0.2">
      <c r="C156" s="11" t="s">
        <v>777</v>
      </c>
      <c r="D156" s="42"/>
      <c r="E156" s="42"/>
      <c r="F156" s="42">
        <f>Source!CA94</f>
        <v>60</v>
      </c>
      <c r="G156" s="68">
        <f>(Source!AF94+Source!AE94)*Source!FY94/100</f>
        <v>4.8479999999999999</v>
      </c>
      <c r="H156" s="69">
        <f>Source!Y94</f>
        <v>348.23</v>
      </c>
    </row>
    <row r="157" spans="1:28" x14ac:dyDescent="0.2">
      <c r="C157" s="11" t="s">
        <v>778</v>
      </c>
      <c r="D157" s="42"/>
      <c r="E157" s="42"/>
      <c r="F157" s="42"/>
      <c r="G157" s="68">
        <f>((Source!AF94+Source!AE94)*Source!FX94/100)+((Source!AF94+Source!AE94)*Source!FY94/100)+Source!AB94</f>
        <v>20.671999999999997</v>
      </c>
      <c r="H157" s="69">
        <f>Source!O94+Source!X94+Source!Y94</f>
        <v>1484.8700000000001</v>
      </c>
    </row>
    <row r="158" spans="1:28" ht="57" x14ac:dyDescent="0.2">
      <c r="A158" s="56">
        <v>16</v>
      </c>
      <c r="B158" s="56" t="str">
        <f>Source!E96</f>
        <v>9,1</v>
      </c>
      <c r="C158" s="56" t="str">
        <f>Source!G96</f>
        <v>Извещатель пожарный тепловой максимально- дифференциальный адресно-аналоговый, марка "С2000-ИП"</v>
      </c>
      <c r="D158" s="56" t="str">
        <f>Source!F96</f>
        <v>61.2.02.02-0051</v>
      </c>
      <c r="E158" s="39" t="str">
        <f>Source!H96</f>
        <v>шт.</v>
      </c>
      <c r="F158" s="14">
        <f>Source!I96</f>
        <v>7</v>
      </c>
      <c r="G158" s="27">
        <f>Source!AB96</f>
        <v>137.34</v>
      </c>
      <c r="H158" s="28">
        <f>Source!O96</f>
        <v>6277.81</v>
      </c>
      <c r="T158">
        <f>Source!O96+Source!X96+Source!Y96</f>
        <v>6277.81</v>
      </c>
      <c r="U158">
        <f>Source!P96</f>
        <v>6277.81</v>
      </c>
      <c r="V158">
        <f>Source!S96</f>
        <v>0</v>
      </c>
      <c r="W158">
        <f>Source!Q96</f>
        <v>0</v>
      </c>
      <c r="X158">
        <f>Source!R96</f>
        <v>0</v>
      </c>
      <c r="Y158">
        <f>Source!U96</f>
        <v>0</v>
      </c>
      <c r="Z158">
        <f>Source!V96</f>
        <v>0</v>
      </c>
      <c r="AA158">
        <f>Source!X96</f>
        <v>0</v>
      </c>
      <c r="AB158">
        <f>Source!Y96</f>
        <v>0</v>
      </c>
    </row>
    <row r="159" spans="1:28" ht="14.25" x14ac:dyDescent="0.2">
      <c r="C159" s="30" t="s">
        <v>768</v>
      </c>
      <c r="D159" s="30">
        <f>Source!BC96</f>
        <v>6.53</v>
      </c>
      <c r="F159" s="14"/>
      <c r="G159" s="14"/>
      <c r="H159" s="14"/>
    </row>
    <row r="160" spans="1:28" ht="68.25" x14ac:dyDescent="0.2">
      <c r="A160" s="56">
        <v>17</v>
      </c>
      <c r="B160" s="56" t="str">
        <f>Source!E98</f>
        <v>9,2</v>
      </c>
      <c r="C160" s="56" t="s">
        <v>712</v>
      </c>
      <c r="D160" s="56" t="str">
        <f>Source!F98</f>
        <v>Цена поставщика</v>
      </c>
      <c r="E160" s="39" t="str">
        <f>Source!H98</f>
        <v>ШТ</v>
      </c>
      <c r="F160" s="14">
        <f>Source!I98</f>
        <v>4</v>
      </c>
      <c r="G160" s="27">
        <f>Source!AB98</f>
        <v>4492.92</v>
      </c>
      <c r="H160" s="28">
        <f>Source!O98</f>
        <v>63440.03</v>
      </c>
      <c r="T160">
        <f>Source!O98+Source!X98+Source!Y98</f>
        <v>63440.03</v>
      </c>
      <c r="U160">
        <f>Source!P98</f>
        <v>63440.03</v>
      </c>
      <c r="V160">
        <f>Source!S98</f>
        <v>0</v>
      </c>
      <c r="W160">
        <f>Source!Q98</f>
        <v>0</v>
      </c>
      <c r="X160">
        <f>Source!R98</f>
        <v>0</v>
      </c>
      <c r="Y160">
        <f>Source!U98</f>
        <v>0</v>
      </c>
      <c r="Z160">
        <f>Source!V98</f>
        <v>0</v>
      </c>
      <c r="AA160">
        <f>Source!X98</f>
        <v>0</v>
      </c>
      <c r="AB160">
        <f>Source!Y98</f>
        <v>0</v>
      </c>
    </row>
    <row r="161" spans="1:28" ht="14.25" x14ac:dyDescent="0.2">
      <c r="C161" s="30" t="s">
        <v>768</v>
      </c>
      <c r="D161" s="30">
        <f>Source!BC98</f>
        <v>3.53</v>
      </c>
      <c r="F161" s="14"/>
      <c r="G161" s="14"/>
      <c r="H161" s="14"/>
    </row>
    <row r="162" spans="1:28" ht="28.5" x14ac:dyDescent="0.2">
      <c r="A162" s="56">
        <v>18</v>
      </c>
      <c r="B162" s="56" t="str">
        <f>Source!E100</f>
        <v>10</v>
      </c>
      <c r="C162" s="56" t="str">
        <f>Source!G100</f>
        <v>Транспарант световой (табло)</v>
      </c>
      <c r="D162" s="56" t="str">
        <f>Source!F100</f>
        <v>м10-04-101-15</v>
      </c>
      <c r="E162" s="39" t="str">
        <f>Source!H100</f>
        <v>ШТ</v>
      </c>
      <c r="F162" s="14">
        <f>Source!I100</f>
        <v>35</v>
      </c>
      <c r="G162" s="27">
        <f>Source!AB100</f>
        <v>21.32</v>
      </c>
      <c r="H162" s="28">
        <f>Source!O100</f>
        <v>4872.68</v>
      </c>
      <c r="T162">
        <f>Source!O100+Source!X100+Source!Y100</f>
        <v>11776.45</v>
      </c>
      <c r="U162">
        <f>Source!P100</f>
        <v>475.38</v>
      </c>
      <c r="V162">
        <f>Source!S100</f>
        <v>4397.3</v>
      </c>
      <c r="W162">
        <f>Source!Q100</f>
        <v>0</v>
      </c>
      <c r="X162">
        <f>Source!R100</f>
        <v>0</v>
      </c>
      <c r="Y162">
        <f>Source!U100</f>
        <v>70</v>
      </c>
      <c r="Z162">
        <f>Source!V100</f>
        <v>0</v>
      </c>
      <c r="AA162">
        <f>Source!X100</f>
        <v>4045.52</v>
      </c>
      <c r="AB162">
        <f>Source!Y100</f>
        <v>2858.25</v>
      </c>
    </row>
    <row r="163" spans="1:28" ht="14.25" x14ac:dyDescent="0.2">
      <c r="C163" s="30" t="s">
        <v>766</v>
      </c>
      <c r="D163" s="30">
        <f>Source!BA100</f>
        <v>6.53</v>
      </c>
      <c r="F163" s="14"/>
      <c r="G163" s="14"/>
      <c r="H163" s="14"/>
    </row>
    <row r="164" spans="1:28" x14ac:dyDescent="0.2">
      <c r="C164" s="30" t="s">
        <v>767</v>
      </c>
      <c r="D164" s="30">
        <f>Source!BB100</f>
        <v>6.53</v>
      </c>
    </row>
    <row r="165" spans="1:28" x14ac:dyDescent="0.2">
      <c r="C165" s="30" t="s">
        <v>768</v>
      </c>
      <c r="D165" s="30">
        <f>Source!BC100</f>
        <v>6.53</v>
      </c>
    </row>
    <row r="166" spans="1:28" x14ac:dyDescent="0.2">
      <c r="C166" s="30" t="s">
        <v>769</v>
      </c>
      <c r="D166" s="30">
        <f>Source!BS100</f>
        <v>6.53</v>
      </c>
    </row>
    <row r="167" spans="1:28" x14ac:dyDescent="0.2">
      <c r="C167" s="11" t="s">
        <v>776</v>
      </c>
      <c r="D167" s="42"/>
      <c r="E167" s="42"/>
      <c r="F167" s="42">
        <f>Source!BZ100</f>
        <v>92</v>
      </c>
      <c r="G167" s="68">
        <f>(Source!AF100+Source!AE100)*Source!FX100/100</f>
        <v>17.700800000000001</v>
      </c>
      <c r="H167" s="69">
        <f>Source!X100</f>
        <v>4045.52</v>
      </c>
    </row>
    <row r="168" spans="1:28" x14ac:dyDescent="0.2">
      <c r="C168" s="11" t="s">
        <v>777</v>
      </c>
      <c r="D168" s="42"/>
      <c r="E168" s="42"/>
      <c r="F168" s="42">
        <f>Source!CA100</f>
        <v>65</v>
      </c>
      <c r="G168" s="68">
        <f>(Source!AF100+Source!AE100)*Source!FY100/100</f>
        <v>12.505999999999998</v>
      </c>
      <c r="H168" s="69">
        <f>Source!Y100</f>
        <v>2858.25</v>
      </c>
    </row>
    <row r="169" spans="1:28" x14ac:dyDescent="0.2">
      <c r="C169" s="11" t="s">
        <v>778</v>
      </c>
      <c r="D169" s="42"/>
      <c r="E169" s="42"/>
      <c r="F169" s="42"/>
      <c r="G169" s="68">
        <f>((Source!AF100+Source!AE100)*Source!FX100/100)+((Source!AF100+Source!AE100)*Source!FY100/100)+Source!AB100</f>
        <v>51.526800000000001</v>
      </c>
      <c r="H169" s="69">
        <f>Source!O100+Source!X100+Source!Y100</f>
        <v>11776.45</v>
      </c>
    </row>
    <row r="170" spans="1:28" ht="28.5" x14ac:dyDescent="0.2">
      <c r="A170" s="56">
        <v>19</v>
      </c>
      <c r="B170" s="56" t="str">
        <f>Source!E102</f>
        <v>10,1</v>
      </c>
      <c r="C170" s="56" t="str">
        <f>Source!G102</f>
        <v>Оповещатель световой МОЛНИЯ-12(24)</v>
      </c>
      <c r="D170" s="56" t="str">
        <f>Source!F102</f>
        <v>61.2.04.07-0008</v>
      </c>
      <c r="E170" s="39" t="str">
        <f>Source!H102</f>
        <v>шт.</v>
      </c>
      <c r="F170" s="14">
        <f>Source!I102</f>
        <v>35</v>
      </c>
      <c r="G170" s="27">
        <f>Source!AB102</f>
        <v>38.380000000000003</v>
      </c>
      <c r="H170" s="28">
        <f>Source!O102</f>
        <v>8771.75</v>
      </c>
      <c r="T170">
        <f>Source!O102+Source!X102+Source!Y102</f>
        <v>8771.75</v>
      </c>
      <c r="U170">
        <f>Source!P102</f>
        <v>8771.75</v>
      </c>
      <c r="V170">
        <f>Source!S102</f>
        <v>0</v>
      </c>
      <c r="W170">
        <f>Source!Q102</f>
        <v>0</v>
      </c>
      <c r="X170">
        <f>Source!R102</f>
        <v>0</v>
      </c>
      <c r="Y170">
        <f>Source!U102</f>
        <v>0</v>
      </c>
      <c r="Z170">
        <f>Source!V102</f>
        <v>0</v>
      </c>
      <c r="AA170">
        <f>Source!X102</f>
        <v>0</v>
      </c>
      <c r="AB170">
        <f>Source!Y102</f>
        <v>0</v>
      </c>
    </row>
    <row r="171" spans="1:28" ht="14.25" x14ac:dyDescent="0.2">
      <c r="C171" s="30" t="s">
        <v>768</v>
      </c>
      <c r="D171" s="30">
        <f>Source!BC102</f>
        <v>6.53</v>
      </c>
      <c r="F171" s="14"/>
      <c r="G171" s="14"/>
      <c r="H171" s="14"/>
    </row>
    <row r="172" spans="1:28" ht="42.75" x14ac:dyDescent="0.2">
      <c r="A172" s="56">
        <v>20</v>
      </c>
      <c r="B172" s="56" t="str">
        <f>Source!E104</f>
        <v>11</v>
      </c>
      <c r="C172" s="56" t="str">
        <f>Source!G104</f>
        <v>Оборудование радиотрансляционных узлов аппаратура настольная, масса до 20 кг</v>
      </c>
      <c r="D172" s="56" t="str">
        <f>Source!F104</f>
        <v>м10-04-100-06</v>
      </c>
      <c r="E172" s="39" t="str">
        <f>Source!H104</f>
        <v>ШТ</v>
      </c>
      <c r="F172" s="14">
        <f>Source!I104</f>
        <v>4</v>
      </c>
      <c r="G172" s="27">
        <f>Source!AB104</f>
        <v>250.69</v>
      </c>
      <c r="H172" s="28">
        <f>Source!O104</f>
        <v>6548.02</v>
      </c>
      <c r="T172">
        <f>Source!O104+Source!X104+Source!Y104</f>
        <v>9309.5300000000007</v>
      </c>
      <c r="U172">
        <f>Source!P104</f>
        <v>4789.1000000000004</v>
      </c>
      <c r="V172">
        <f>Source!S104</f>
        <v>1758.92</v>
      </c>
      <c r="W172">
        <f>Source!Q104</f>
        <v>0</v>
      </c>
      <c r="X172">
        <f>Source!R104</f>
        <v>0</v>
      </c>
      <c r="Y172">
        <f>Source!U104</f>
        <v>28</v>
      </c>
      <c r="Z172">
        <f>Source!V104</f>
        <v>0</v>
      </c>
      <c r="AA172">
        <f>Source!X104</f>
        <v>1618.21</v>
      </c>
      <c r="AB172">
        <f>Source!Y104</f>
        <v>1143.3</v>
      </c>
    </row>
    <row r="173" spans="1:28" ht="14.25" x14ac:dyDescent="0.2">
      <c r="C173" s="30" t="s">
        <v>766</v>
      </c>
      <c r="D173" s="30">
        <f>Source!BA104</f>
        <v>6.53</v>
      </c>
      <c r="F173" s="14"/>
      <c r="G173" s="14"/>
      <c r="H173" s="14"/>
    </row>
    <row r="174" spans="1:28" x14ac:dyDescent="0.2">
      <c r="C174" s="30" t="s">
        <v>767</v>
      </c>
      <c r="D174" s="30">
        <f>Source!BB104</f>
        <v>6.53</v>
      </c>
    </row>
    <row r="175" spans="1:28" x14ac:dyDescent="0.2">
      <c r="C175" s="30" t="s">
        <v>768</v>
      </c>
      <c r="D175" s="30">
        <f>Source!BC104</f>
        <v>6.53</v>
      </c>
    </row>
    <row r="176" spans="1:28" x14ac:dyDescent="0.2">
      <c r="C176" s="30" t="s">
        <v>769</v>
      </c>
      <c r="D176" s="30">
        <f>Source!BS104</f>
        <v>6.53</v>
      </c>
    </row>
    <row r="177" spans="1:28" x14ac:dyDescent="0.2">
      <c r="C177" s="11" t="s">
        <v>776</v>
      </c>
      <c r="D177" s="42"/>
      <c r="E177" s="42"/>
      <c r="F177" s="42">
        <f>Source!BZ104</f>
        <v>92</v>
      </c>
      <c r="G177" s="68">
        <f>(Source!AF104+Source!AE104)*Source!FX104/100</f>
        <v>61.952800000000003</v>
      </c>
      <c r="H177" s="69">
        <f>Source!X104</f>
        <v>1618.21</v>
      </c>
    </row>
    <row r="178" spans="1:28" x14ac:dyDescent="0.2">
      <c r="C178" s="11" t="s">
        <v>777</v>
      </c>
      <c r="D178" s="42"/>
      <c r="E178" s="42"/>
      <c r="F178" s="42">
        <f>Source!CA104</f>
        <v>65</v>
      </c>
      <c r="G178" s="68">
        <f>(Source!AF104+Source!AE104)*Source!FY104/100</f>
        <v>43.771000000000001</v>
      </c>
      <c r="H178" s="69">
        <f>Source!Y104</f>
        <v>1143.3</v>
      </c>
    </row>
    <row r="179" spans="1:28" x14ac:dyDescent="0.2">
      <c r="C179" s="11" t="s">
        <v>778</v>
      </c>
      <c r="D179" s="42"/>
      <c r="E179" s="42"/>
      <c r="F179" s="42"/>
      <c r="G179" s="68">
        <f>((Source!AF104+Source!AE104)*Source!FX104/100)+((Source!AF104+Source!AE104)*Source!FY104/100)+Source!AB104</f>
        <v>356.41380000000004</v>
      </c>
      <c r="H179" s="69">
        <f>Source!O104+Source!X104+Source!Y104</f>
        <v>9309.5300000000007</v>
      </c>
    </row>
    <row r="180" spans="1:28" ht="68.25" x14ac:dyDescent="0.2">
      <c r="A180" s="56">
        <v>21</v>
      </c>
      <c r="B180" s="56" t="str">
        <f>Source!E106</f>
        <v>11,1</v>
      </c>
      <c r="C180" s="56" t="s">
        <v>713</v>
      </c>
      <c r="D180" s="56" t="str">
        <f>Source!F106</f>
        <v>Цена поставщика</v>
      </c>
      <c r="E180" s="39" t="str">
        <f>Source!H106</f>
        <v>ШТ</v>
      </c>
      <c r="F180" s="14">
        <f>Source!I106</f>
        <v>2</v>
      </c>
      <c r="G180" s="27">
        <f>Source!AB106</f>
        <v>27656.41</v>
      </c>
      <c r="H180" s="28">
        <f>Source!O106</f>
        <v>195254.25</v>
      </c>
      <c r="T180">
        <f>Source!O106+Source!X106+Source!Y106</f>
        <v>195254.25</v>
      </c>
      <c r="U180">
        <f>Source!P106</f>
        <v>195254.25</v>
      </c>
      <c r="V180">
        <f>Source!S106</f>
        <v>0</v>
      </c>
      <c r="W180">
        <f>Source!Q106</f>
        <v>0</v>
      </c>
      <c r="X180">
        <f>Source!R106</f>
        <v>0</v>
      </c>
      <c r="Y180">
        <f>Source!U106</f>
        <v>0</v>
      </c>
      <c r="Z180">
        <f>Source!V106</f>
        <v>0</v>
      </c>
      <c r="AA180">
        <f>Source!X106</f>
        <v>0</v>
      </c>
      <c r="AB180">
        <f>Source!Y106</f>
        <v>0</v>
      </c>
    </row>
    <row r="181" spans="1:28" ht="14.25" x14ac:dyDescent="0.2">
      <c r="C181" s="30" t="s">
        <v>768</v>
      </c>
      <c r="D181" s="30">
        <f>Source!BC106</f>
        <v>3.53</v>
      </c>
      <c r="F181" s="14"/>
      <c r="G181" s="14"/>
      <c r="H181" s="14"/>
    </row>
    <row r="182" spans="1:28" ht="54" x14ac:dyDescent="0.2">
      <c r="A182" s="56">
        <v>22</v>
      </c>
      <c r="B182" s="56" t="str">
        <f>Source!E108</f>
        <v>11,2</v>
      </c>
      <c r="C182" s="56" t="s">
        <v>714</v>
      </c>
      <c r="D182" s="56" t="str">
        <f>Source!F108</f>
        <v>Цена поставщика</v>
      </c>
      <c r="E182" s="39" t="str">
        <f>Source!H108</f>
        <v>ШТ</v>
      </c>
      <c r="F182" s="14">
        <f>Source!I108</f>
        <v>1</v>
      </c>
      <c r="G182" s="27">
        <f>Source!AB108</f>
        <v>41484.61</v>
      </c>
      <c r="H182" s="28">
        <f>Source!O108</f>
        <v>146440.67000000001</v>
      </c>
      <c r="T182">
        <f>Source!O108+Source!X108+Source!Y108</f>
        <v>146440.67000000001</v>
      </c>
      <c r="U182">
        <f>Source!P108</f>
        <v>146440.67000000001</v>
      </c>
      <c r="V182">
        <f>Source!S108</f>
        <v>0</v>
      </c>
      <c r="W182">
        <f>Source!Q108</f>
        <v>0</v>
      </c>
      <c r="X182">
        <f>Source!R108</f>
        <v>0</v>
      </c>
      <c r="Y182">
        <f>Source!U108</f>
        <v>0</v>
      </c>
      <c r="Z182">
        <f>Source!V108</f>
        <v>0</v>
      </c>
      <c r="AA182">
        <f>Source!X108</f>
        <v>0</v>
      </c>
      <c r="AB182">
        <f>Source!Y108</f>
        <v>0</v>
      </c>
    </row>
    <row r="183" spans="1:28" ht="14.25" x14ac:dyDescent="0.2">
      <c r="C183" s="30" t="s">
        <v>768</v>
      </c>
      <c r="D183" s="30">
        <f>Source!BC108</f>
        <v>3.53</v>
      </c>
      <c r="F183" s="14"/>
      <c r="G183" s="14"/>
      <c r="H183" s="14"/>
    </row>
    <row r="184" spans="1:28" ht="54" x14ac:dyDescent="0.2">
      <c r="A184" s="56">
        <v>23</v>
      </c>
      <c r="B184" s="56" t="str">
        <f>Source!E110</f>
        <v>11,3</v>
      </c>
      <c r="C184" s="56" t="s">
        <v>715</v>
      </c>
      <c r="D184" s="56" t="str">
        <f>Source!F110</f>
        <v>Цена поставщика</v>
      </c>
      <c r="E184" s="39" t="str">
        <f>Source!H110</f>
        <v>ШТ</v>
      </c>
      <c r="F184" s="14">
        <f>Source!I110</f>
        <v>1</v>
      </c>
      <c r="G184" s="27">
        <f>Source!AB110</f>
        <v>27656.41</v>
      </c>
      <c r="H184" s="28">
        <f>Source!O110</f>
        <v>97627.13</v>
      </c>
      <c r="T184">
        <f>Source!O110+Source!X110+Source!Y110</f>
        <v>97627.13</v>
      </c>
      <c r="U184">
        <f>Source!P110</f>
        <v>97627.13</v>
      </c>
      <c r="V184">
        <f>Source!S110</f>
        <v>0</v>
      </c>
      <c r="W184">
        <f>Source!Q110</f>
        <v>0</v>
      </c>
      <c r="X184">
        <f>Source!R110</f>
        <v>0</v>
      </c>
      <c r="Y184">
        <f>Source!U110</f>
        <v>0</v>
      </c>
      <c r="Z184">
        <f>Source!V110</f>
        <v>0</v>
      </c>
      <c r="AA184">
        <f>Source!X110</f>
        <v>0</v>
      </c>
      <c r="AB184">
        <f>Source!Y110</f>
        <v>0</v>
      </c>
    </row>
    <row r="185" spans="1:28" ht="14.25" x14ac:dyDescent="0.2">
      <c r="C185" s="30" t="s">
        <v>768</v>
      </c>
      <c r="D185" s="30">
        <f>Source!BC110</f>
        <v>3.53</v>
      </c>
      <c r="F185" s="14"/>
      <c r="G185" s="14"/>
      <c r="H185" s="14"/>
    </row>
    <row r="186" spans="1:28" ht="28.5" x14ac:dyDescent="0.2">
      <c r="A186" s="56">
        <v>24</v>
      </c>
      <c r="B186" s="56" t="str">
        <f>Source!E112</f>
        <v>12</v>
      </c>
      <c r="C186" s="56" t="str">
        <f>Source!G112</f>
        <v>Устройство ультразвуковое, блок питания и контроля</v>
      </c>
      <c r="D186" s="56" t="str">
        <f>Source!F112</f>
        <v>м10-08-003-03</v>
      </c>
      <c r="E186" s="39" t="str">
        <f>Source!H112</f>
        <v>ШТ</v>
      </c>
      <c r="F186" s="14">
        <f>Source!I112</f>
        <v>6</v>
      </c>
      <c r="G186" s="27">
        <f>Source!AB112</f>
        <v>41.09</v>
      </c>
      <c r="H186" s="28">
        <f>Source!O112</f>
        <v>1609.91</v>
      </c>
      <c r="T186">
        <f>Source!O112+Source!X112+Source!Y112</f>
        <v>3626.2799999999997</v>
      </c>
      <c r="U186">
        <f>Source!P112</f>
        <v>169.65</v>
      </c>
      <c r="V186">
        <f>Source!S112</f>
        <v>1440.26</v>
      </c>
      <c r="W186">
        <f>Source!Q112</f>
        <v>0</v>
      </c>
      <c r="X186">
        <f>Source!R112</f>
        <v>0</v>
      </c>
      <c r="Y186">
        <f>Source!U112</f>
        <v>21.6</v>
      </c>
      <c r="Z186">
        <f>Source!V112</f>
        <v>0</v>
      </c>
      <c r="AA186">
        <f>Source!X112</f>
        <v>1152.21</v>
      </c>
      <c r="AB186">
        <f>Source!Y112</f>
        <v>864.16</v>
      </c>
    </row>
    <row r="187" spans="1:28" ht="14.25" x14ac:dyDescent="0.2">
      <c r="C187" s="30" t="s">
        <v>766</v>
      </c>
      <c r="D187" s="30">
        <f>Source!BA112</f>
        <v>6.53</v>
      </c>
      <c r="F187" s="14"/>
      <c r="G187" s="14"/>
      <c r="H187" s="14"/>
    </row>
    <row r="188" spans="1:28" x14ac:dyDescent="0.2">
      <c r="C188" s="30" t="s">
        <v>767</v>
      </c>
      <c r="D188" s="30">
        <f>Source!BB112</f>
        <v>6.53</v>
      </c>
    </row>
    <row r="189" spans="1:28" x14ac:dyDescent="0.2">
      <c r="C189" s="30" t="s">
        <v>768</v>
      </c>
      <c r="D189" s="30">
        <f>Source!BC112</f>
        <v>6.53</v>
      </c>
    </row>
    <row r="190" spans="1:28" x14ac:dyDescent="0.2">
      <c r="C190" s="30" t="s">
        <v>769</v>
      </c>
      <c r="D190" s="30">
        <f>Source!BS112</f>
        <v>6.53</v>
      </c>
    </row>
    <row r="191" spans="1:28" x14ac:dyDescent="0.2">
      <c r="C191" s="11" t="s">
        <v>776</v>
      </c>
      <c r="D191" s="42"/>
      <c r="E191" s="42"/>
      <c r="F191" s="42">
        <f>Source!BZ112</f>
        <v>80</v>
      </c>
      <c r="G191" s="68">
        <f>(Source!AF112+Source!AE112)*Source!FX112/100</f>
        <v>29.407999999999998</v>
      </c>
      <c r="H191" s="69">
        <f>Source!X112</f>
        <v>1152.21</v>
      </c>
    </row>
    <row r="192" spans="1:28" x14ac:dyDescent="0.2">
      <c r="C192" s="11" t="s">
        <v>777</v>
      </c>
      <c r="D192" s="42"/>
      <c r="E192" s="42"/>
      <c r="F192" s="42">
        <f>Source!CA112</f>
        <v>60</v>
      </c>
      <c r="G192" s="68">
        <f>(Source!AF112+Source!AE112)*Source!FY112/100</f>
        <v>22.055999999999997</v>
      </c>
      <c r="H192" s="69">
        <f>Source!Y112</f>
        <v>864.16</v>
      </c>
    </row>
    <row r="193" spans="1:28" x14ac:dyDescent="0.2">
      <c r="C193" s="11" t="s">
        <v>778</v>
      </c>
      <c r="D193" s="42"/>
      <c r="E193" s="42"/>
      <c r="F193" s="42"/>
      <c r="G193" s="68">
        <f>((Source!AF112+Source!AE112)*Source!FX112/100)+((Source!AF112+Source!AE112)*Source!FY112/100)+Source!AB112</f>
        <v>92.554000000000002</v>
      </c>
      <c r="H193" s="69">
        <f>Source!O112+Source!X112+Source!Y112</f>
        <v>3626.2799999999997</v>
      </c>
    </row>
    <row r="194" spans="1:28" ht="28.5" x14ac:dyDescent="0.2">
      <c r="A194" s="56">
        <v>25</v>
      </c>
      <c r="B194" s="56" t="str">
        <f>Source!E114</f>
        <v>12,1</v>
      </c>
      <c r="C194" s="56" t="str">
        <f>Source!G114</f>
        <v>Источник вторичного электропитания резервированный ИВЭПР 12-5 К1</v>
      </c>
      <c r="D194" s="56" t="str">
        <f>Source!F114</f>
        <v>62.4.02.03-0021</v>
      </c>
      <c r="E194" s="39" t="str">
        <f>Source!H114</f>
        <v>шт.</v>
      </c>
      <c r="F194" s="14">
        <f>Source!I114</f>
        <v>6</v>
      </c>
      <c r="G194" s="27">
        <f>Source!AB114</f>
        <v>284.8</v>
      </c>
      <c r="H194" s="28">
        <f>Source!O114</f>
        <v>11158.46</v>
      </c>
      <c r="T194">
        <f>Source!O114+Source!X114+Source!Y114</f>
        <v>11158.46</v>
      </c>
      <c r="U194">
        <f>Source!P114</f>
        <v>11158.46</v>
      </c>
      <c r="V194">
        <f>Source!S114</f>
        <v>0</v>
      </c>
      <c r="W194">
        <f>Source!Q114</f>
        <v>0</v>
      </c>
      <c r="X194">
        <f>Source!R114</f>
        <v>0</v>
      </c>
      <c r="Y194">
        <f>Source!U114</f>
        <v>0</v>
      </c>
      <c r="Z194">
        <f>Source!V114</f>
        <v>0</v>
      </c>
      <c r="AA194">
        <f>Source!X114</f>
        <v>0</v>
      </c>
      <c r="AB194">
        <f>Source!Y114</f>
        <v>0</v>
      </c>
    </row>
    <row r="195" spans="1:28" ht="14.25" x14ac:dyDescent="0.2">
      <c r="C195" s="30" t="s">
        <v>768</v>
      </c>
      <c r="D195" s="30">
        <f>Source!BC114</f>
        <v>6.53</v>
      </c>
      <c r="F195" s="14"/>
      <c r="G195" s="14"/>
      <c r="H195" s="14"/>
    </row>
    <row r="196" spans="1:28" ht="28.5" x14ac:dyDescent="0.2">
      <c r="A196" s="56">
        <v>26</v>
      </c>
      <c r="B196" s="56" t="str">
        <f>Source!E116</f>
        <v>13</v>
      </c>
      <c r="C196" s="56" t="str">
        <f>Source!G116</f>
        <v>Устройство ультразвуковое, блок питания и контроля</v>
      </c>
      <c r="D196" s="56" t="str">
        <f>Source!F116</f>
        <v>м10-08-003-03</v>
      </c>
      <c r="E196" s="39" t="str">
        <f>Source!H116</f>
        <v>ШТ</v>
      </c>
      <c r="F196" s="14">
        <f>Source!I116</f>
        <v>1</v>
      </c>
      <c r="G196" s="27">
        <f>Source!AB116</f>
        <v>41.09</v>
      </c>
      <c r="H196" s="28">
        <f>Source!O116</f>
        <v>268.31</v>
      </c>
      <c r="T196">
        <f>Source!O116+Source!X116+Source!Y116</f>
        <v>604.36</v>
      </c>
      <c r="U196">
        <f>Source!P116</f>
        <v>28.27</v>
      </c>
      <c r="V196">
        <f>Source!S116</f>
        <v>240.04</v>
      </c>
      <c r="W196">
        <f>Source!Q116</f>
        <v>0</v>
      </c>
      <c r="X196">
        <f>Source!R116</f>
        <v>0</v>
      </c>
      <c r="Y196">
        <f>Source!U116</f>
        <v>3.6</v>
      </c>
      <c r="Z196">
        <f>Source!V116</f>
        <v>0</v>
      </c>
      <c r="AA196">
        <f>Source!X116</f>
        <v>192.03</v>
      </c>
      <c r="AB196">
        <f>Source!Y116</f>
        <v>144.02000000000001</v>
      </c>
    </row>
    <row r="197" spans="1:28" ht="14.25" x14ac:dyDescent="0.2">
      <c r="C197" s="30" t="s">
        <v>766</v>
      </c>
      <c r="D197" s="30">
        <f>Source!BA116</f>
        <v>6.53</v>
      </c>
      <c r="F197" s="14"/>
      <c r="G197" s="14"/>
      <c r="H197" s="14"/>
    </row>
    <row r="198" spans="1:28" x14ac:dyDescent="0.2">
      <c r="C198" s="30" t="s">
        <v>767</v>
      </c>
      <c r="D198" s="30">
        <f>Source!BB116</f>
        <v>6.53</v>
      </c>
    </row>
    <row r="199" spans="1:28" x14ac:dyDescent="0.2">
      <c r="C199" s="30" t="s">
        <v>768</v>
      </c>
      <c r="D199" s="30">
        <f>Source!BC116</f>
        <v>6.53</v>
      </c>
    </row>
    <row r="200" spans="1:28" x14ac:dyDescent="0.2">
      <c r="C200" s="30" t="s">
        <v>769</v>
      </c>
      <c r="D200" s="30">
        <f>Source!BS116</f>
        <v>6.53</v>
      </c>
    </row>
    <row r="201" spans="1:28" x14ac:dyDescent="0.2">
      <c r="C201" s="11" t="s">
        <v>776</v>
      </c>
      <c r="D201" s="42"/>
      <c r="E201" s="42"/>
      <c r="F201" s="42">
        <f>Source!BZ116</f>
        <v>80</v>
      </c>
      <c r="G201" s="68">
        <f>(Source!AF116+Source!AE116)*Source!FX116/100</f>
        <v>29.407999999999998</v>
      </c>
      <c r="H201" s="69">
        <f>Source!X116</f>
        <v>192.03</v>
      </c>
    </row>
    <row r="202" spans="1:28" x14ac:dyDescent="0.2">
      <c r="C202" s="11" t="s">
        <v>777</v>
      </c>
      <c r="D202" s="42"/>
      <c r="E202" s="42"/>
      <c r="F202" s="42">
        <f>Source!CA116</f>
        <v>60</v>
      </c>
      <c r="G202" s="68">
        <f>(Source!AF116+Source!AE116)*Source!FY116/100</f>
        <v>22.055999999999997</v>
      </c>
      <c r="H202" s="69">
        <f>Source!Y116</f>
        <v>144.02000000000001</v>
      </c>
    </row>
    <row r="203" spans="1:28" x14ac:dyDescent="0.2">
      <c r="C203" s="11" t="s">
        <v>778</v>
      </c>
      <c r="D203" s="42"/>
      <c r="E203" s="42"/>
      <c r="F203" s="42"/>
      <c r="G203" s="68">
        <f>((Source!AF116+Source!AE116)*Source!FX116/100)+((Source!AF116+Source!AE116)*Source!FY116/100)+Source!AB116</f>
        <v>92.554000000000002</v>
      </c>
      <c r="H203" s="69">
        <f>Source!O116+Source!X116+Source!Y116</f>
        <v>604.36</v>
      </c>
    </row>
    <row r="204" spans="1:28" ht="54" x14ac:dyDescent="0.2">
      <c r="A204" s="56">
        <v>27</v>
      </c>
      <c r="B204" s="56" t="str">
        <f>Source!E118</f>
        <v>13,1</v>
      </c>
      <c r="C204" s="56" t="s">
        <v>716</v>
      </c>
      <c r="D204" s="56" t="str">
        <f>Source!F118</f>
        <v>Цена поставщика</v>
      </c>
      <c r="E204" s="39" t="str">
        <f>Source!H118</f>
        <v>ШТ</v>
      </c>
      <c r="F204" s="14">
        <f>Source!I118</f>
        <v>1</v>
      </c>
      <c r="G204" s="27">
        <f>Source!AB118</f>
        <v>15556.73</v>
      </c>
      <c r="H204" s="28">
        <f>Source!O118</f>
        <v>54915.26</v>
      </c>
      <c r="T204">
        <f>Source!O118+Source!X118+Source!Y118</f>
        <v>54915.26</v>
      </c>
      <c r="U204">
        <f>Source!P118</f>
        <v>54915.26</v>
      </c>
      <c r="V204">
        <f>Source!S118</f>
        <v>0</v>
      </c>
      <c r="W204">
        <f>Source!Q118</f>
        <v>0</v>
      </c>
      <c r="X204">
        <f>Source!R118</f>
        <v>0</v>
      </c>
      <c r="Y204">
        <f>Source!U118</f>
        <v>0</v>
      </c>
      <c r="Z204">
        <f>Source!V118</f>
        <v>0</v>
      </c>
      <c r="AA204">
        <f>Source!X118</f>
        <v>0</v>
      </c>
      <c r="AB204">
        <f>Source!Y118</f>
        <v>0</v>
      </c>
    </row>
    <row r="205" spans="1:28" ht="14.25" x14ac:dyDescent="0.2">
      <c r="C205" s="30" t="s">
        <v>768</v>
      </c>
      <c r="D205" s="30">
        <f>Source!BC118</f>
        <v>3.53</v>
      </c>
      <c r="F205" s="14"/>
      <c r="G205" s="14"/>
      <c r="H205" s="14"/>
    </row>
    <row r="206" spans="1:28" ht="28.5" x14ac:dyDescent="0.2">
      <c r="A206" s="56">
        <v>28</v>
      </c>
      <c r="B206" s="56" t="str">
        <f>Source!E120</f>
        <v>14</v>
      </c>
      <c r="C206" s="56" t="str">
        <f>Source!G120</f>
        <v>Громкоговоритель или звуковая колонка в помещении</v>
      </c>
      <c r="D206" s="56" t="str">
        <f>Source!F120</f>
        <v>м10-04-101-07</v>
      </c>
      <c r="E206" s="39" t="str">
        <f>Source!H120</f>
        <v>ШТ</v>
      </c>
      <c r="F206" s="14">
        <f>Source!I120</f>
        <v>204</v>
      </c>
      <c r="G206" s="27">
        <f>Source!AB120</f>
        <v>30.77</v>
      </c>
      <c r="H206" s="28">
        <f>Source!O120</f>
        <v>40989.339999999997</v>
      </c>
      <c r="T206">
        <f>Source!O120+Source!X120+Source!Y120</f>
        <v>78927.86</v>
      </c>
      <c r="U206">
        <f>Source!P120</f>
        <v>16824.68</v>
      </c>
      <c r="V206">
        <f>Source!S120</f>
        <v>24164.66</v>
      </c>
      <c r="W206">
        <f>Source!Q120</f>
        <v>0</v>
      </c>
      <c r="X206">
        <f>Source!R120</f>
        <v>0</v>
      </c>
      <c r="Y206">
        <f>Source!U120</f>
        <v>408</v>
      </c>
      <c r="Z206">
        <f>Source!V120</f>
        <v>0</v>
      </c>
      <c r="AA206">
        <f>Source!X120</f>
        <v>22231.49</v>
      </c>
      <c r="AB206">
        <f>Source!Y120</f>
        <v>15707.03</v>
      </c>
    </row>
    <row r="207" spans="1:28" ht="14.25" x14ac:dyDescent="0.2">
      <c r="C207" s="30" t="s">
        <v>766</v>
      </c>
      <c r="D207" s="30">
        <f>Source!BA120</f>
        <v>6.53</v>
      </c>
      <c r="F207" s="14"/>
      <c r="G207" s="14"/>
      <c r="H207" s="14"/>
    </row>
    <row r="208" spans="1:28" x14ac:dyDescent="0.2">
      <c r="C208" s="30" t="s">
        <v>767</v>
      </c>
      <c r="D208" s="30">
        <f>Source!BB120</f>
        <v>6.53</v>
      </c>
    </row>
    <row r="209" spans="1:28" x14ac:dyDescent="0.2">
      <c r="C209" s="30" t="s">
        <v>768</v>
      </c>
      <c r="D209" s="30">
        <f>Source!BC120</f>
        <v>6.53</v>
      </c>
    </row>
    <row r="210" spans="1:28" x14ac:dyDescent="0.2">
      <c r="C210" s="30" t="s">
        <v>769</v>
      </c>
      <c r="D210" s="30">
        <f>Source!BS120</f>
        <v>6.53</v>
      </c>
    </row>
    <row r="211" spans="1:28" x14ac:dyDescent="0.2">
      <c r="C211" s="11" t="s">
        <v>776</v>
      </c>
      <c r="D211" s="42"/>
      <c r="E211" s="42"/>
      <c r="F211" s="42">
        <f>Source!BZ120</f>
        <v>92</v>
      </c>
      <c r="G211" s="68">
        <f>(Source!AF120+Source!AE120)*Source!FX120/100</f>
        <v>16.688800000000001</v>
      </c>
      <c r="H211" s="69">
        <f>Source!X120</f>
        <v>22231.49</v>
      </c>
    </row>
    <row r="212" spans="1:28" x14ac:dyDescent="0.2">
      <c r="C212" s="11" t="s">
        <v>777</v>
      </c>
      <c r="D212" s="42"/>
      <c r="E212" s="42"/>
      <c r="F212" s="42">
        <f>Source!CA120</f>
        <v>65</v>
      </c>
      <c r="G212" s="68">
        <f>(Source!AF120+Source!AE120)*Source!FY120/100</f>
        <v>11.791000000000002</v>
      </c>
      <c r="H212" s="69">
        <f>Source!Y120</f>
        <v>15707.03</v>
      </c>
    </row>
    <row r="213" spans="1:28" x14ac:dyDescent="0.2">
      <c r="C213" s="11" t="s">
        <v>778</v>
      </c>
      <c r="D213" s="42"/>
      <c r="E213" s="42"/>
      <c r="F213" s="42"/>
      <c r="G213" s="68">
        <f>((Source!AF120+Source!AE120)*Source!FX120/100)+((Source!AF120+Source!AE120)*Source!FY120/100)+Source!AB120</f>
        <v>59.249800000000008</v>
      </c>
      <c r="H213" s="69">
        <f>Source!O120+Source!X120+Source!Y120</f>
        <v>78927.86</v>
      </c>
    </row>
    <row r="214" spans="1:28" ht="68.25" x14ac:dyDescent="0.2">
      <c r="A214" s="56">
        <v>29</v>
      </c>
      <c r="B214" s="56" t="str">
        <f>Source!E122</f>
        <v>14,1</v>
      </c>
      <c r="C214" s="56" t="s">
        <v>717</v>
      </c>
      <c r="D214" s="56" t="str">
        <f>Source!F122</f>
        <v>Цена поставщика</v>
      </c>
      <c r="E214" s="39" t="str">
        <f>Source!H122</f>
        <v>ШТ</v>
      </c>
      <c r="F214" s="14">
        <f>Source!I122</f>
        <v>204</v>
      </c>
      <c r="G214" s="27">
        <f>Source!AB122</f>
        <v>359.15</v>
      </c>
      <c r="H214" s="28">
        <f>Source!O122</f>
        <v>258631.1</v>
      </c>
      <c r="T214">
        <f>Source!O122+Source!X122+Source!Y122</f>
        <v>258631.1</v>
      </c>
      <c r="U214">
        <f>Source!P122</f>
        <v>258631.1</v>
      </c>
      <c r="V214">
        <f>Source!S122</f>
        <v>0</v>
      </c>
      <c r="W214">
        <f>Source!Q122</f>
        <v>0</v>
      </c>
      <c r="X214">
        <f>Source!R122</f>
        <v>0</v>
      </c>
      <c r="Y214">
        <f>Source!U122</f>
        <v>0</v>
      </c>
      <c r="Z214">
        <f>Source!V122</f>
        <v>0</v>
      </c>
      <c r="AA214">
        <f>Source!X122</f>
        <v>0</v>
      </c>
      <c r="AB214">
        <f>Source!Y122</f>
        <v>0</v>
      </c>
    </row>
    <row r="215" spans="1:28" ht="14.25" x14ac:dyDescent="0.2">
      <c r="C215" s="30" t="s">
        <v>768</v>
      </c>
      <c r="D215" s="30">
        <f>Source!BC122</f>
        <v>3.53</v>
      </c>
      <c r="F215" s="14"/>
      <c r="G215" s="14"/>
      <c r="H215" s="14"/>
    </row>
    <row r="216" spans="1:28" ht="42.75" x14ac:dyDescent="0.2">
      <c r="A216" s="56">
        <v>30</v>
      </c>
      <c r="B216" s="56" t="str">
        <f>Source!E124</f>
        <v>15</v>
      </c>
      <c r="C216" s="56" t="str">
        <f>Source!G124</f>
        <v>Плата дополнительная, устанавливаемая на готовом месте стойки</v>
      </c>
      <c r="D216" s="56" t="str">
        <f>Source!F124</f>
        <v>м10-03-001-04</v>
      </c>
      <c r="E216" s="39" t="str">
        <f>Source!H124</f>
        <v>ШТ</v>
      </c>
      <c r="F216" s="14">
        <f>Source!I124</f>
        <v>1</v>
      </c>
      <c r="G216" s="27">
        <f>Source!AB124</f>
        <v>28.02</v>
      </c>
      <c r="H216" s="28">
        <f>Source!O124</f>
        <v>182.97</v>
      </c>
      <c r="T216">
        <f>Source!O124+Source!X124+Source!Y124</f>
        <v>369.83</v>
      </c>
      <c r="U216">
        <f>Source!P124</f>
        <v>2.5499999999999998</v>
      </c>
      <c r="V216">
        <f>Source!S124</f>
        <v>127.53</v>
      </c>
      <c r="W216">
        <f>Source!Q124</f>
        <v>52.89</v>
      </c>
      <c r="X216">
        <f>Source!R124</f>
        <v>5.94</v>
      </c>
      <c r="Y216">
        <f>Source!U124</f>
        <v>2.29</v>
      </c>
      <c r="Z216">
        <f>Source!V124</f>
        <v>0.09</v>
      </c>
      <c r="AA216">
        <f>Source!X124</f>
        <v>106.78</v>
      </c>
      <c r="AB216">
        <f>Source!Y124</f>
        <v>80.08</v>
      </c>
    </row>
    <row r="217" spans="1:28" ht="14.25" x14ac:dyDescent="0.2">
      <c r="C217" s="30" t="s">
        <v>766</v>
      </c>
      <c r="D217" s="30">
        <f>Source!BA124</f>
        <v>6.53</v>
      </c>
      <c r="F217" s="14"/>
      <c r="G217" s="14"/>
      <c r="H217" s="14"/>
    </row>
    <row r="218" spans="1:28" x14ac:dyDescent="0.2">
      <c r="C218" s="30" t="s">
        <v>767</v>
      </c>
      <c r="D218" s="30">
        <f>Source!BB124</f>
        <v>6.53</v>
      </c>
    </row>
    <row r="219" spans="1:28" x14ac:dyDescent="0.2">
      <c r="C219" s="30" t="s">
        <v>768</v>
      </c>
      <c r="D219" s="30">
        <f>Source!BC124</f>
        <v>6.53</v>
      </c>
    </row>
    <row r="220" spans="1:28" x14ac:dyDescent="0.2">
      <c r="C220" s="30" t="s">
        <v>769</v>
      </c>
      <c r="D220" s="30">
        <f>Source!BS124</f>
        <v>6.53</v>
      </c>
    </row>
    <row r="221" spans="1:28" x14ac:dyDescent="0.2">
      <c r="C221" s="11" t="s">
        <v>776</v>
      </c>
      <c r="D221" s="42"/>
      <c r="E221" s="42"/>
      <c r="F221" s="42">
        <f>Source!BZ124</f>
        <v>80</v>
      </c>
      <c r="G221" s="68">
        <f>(Source!AF124+Source!AE124)*Source!FX124/100</f>
        <v>16.352</v>
      </c>
      <c r="H221" s="69">
        <f>Source!X124</f>
        <v>106.78</v>
      </c>
    </row>
    <row r="222" spans="1:28" x14ac:dyDescent="0.2">
      <c r="C222" s="11" t="s">
        <v>777</v>
      </c>
      <c r="D222" s="42"/>
      <c r="E222" s="42"/>
      <c r="F222" s="42">
        <f>Source!CA124</f>
        <v>60</v>
      </c>
      <c r="G222" s="68">
        <f>(Source!AF124+Source!AE124)*Source!FY124/100</f>
        <v>12.264000000000001</v>
      </c>
      <c r="H222" s="69">
        <f>Source!Y124</f>
        <v>80.08</v>
      </c>
    </row>
    <row r="223" spans="1:28" x14ac:dyDescent="0.2">
      <c r="C223" s="11" t="s">
        <v>778</v>
      </c>
      <c r="D223" s="42"/>
      <c r="E223" s="42"/>
      <c r="F223" s="42"/>
      <c r="G223" s="68">
        <f>((Source!AF124+Source!AE124)*Source!FX124/100)+((Source!AF124+Source!AE124)*Source!FY124/100)+Source!AB124</f>
        <v>56.635999999999996</v>
      </c>
      <c r="H223" s="69">
        <f>Source!O124+Source!X124+Source!Y124</f>
        <v>369.83</v>
      </c>
    </row>
    <row r="224" spans="1:28" ht="42.75" x14ac:dyDescent="0.2">
      <c r="A224" s="56">
        <v>31</v>
      </c>
      <c r="B224" s="56" t="str">
        <f>Source!E126</f>
        <v>15,1</v>
      </c>
      <c r="C224" s="56" t="str">
        <f>Source!G126</f>
        <v>Блок вентиляторный для напольных шкафов, марка TLK-FAN4- GY (4 вентилятора)</v>
      </c>
      <c r="D224" s="56" t="str">
        <f>Source!F126</f>
        <v>64.1.01.03-0001</v>
      </c>
      <c r="E224" s="39" t="str">
        <f>Source!H126</f>
        <v>шт.</v>
      </c>
      <c r="F224" s="14">
        <f>Source!I126</f>
        <v>1</v>
      </c>
      <c r="G224" s="27">
        <f>Source!AB126</f>
        <v>1029.02</v>
      </c>
      <c r="H224" s="28">
        <f>Source!O126</f>
        <v>6719.5</v>
      </c>
      <c r="T224">
        <f>Source!O126+Source!X126+Source!Y126</f>
        <v>6719.5</v>
      </c>
      <c r="U224">
        <f>Source!P126</f>
        <v>6719.5</v>
      </c>
      <c r="V224">
        <f>Source!S126</f>
        <v>0</v>
      </c>
      <c r="W224">
        <f>Source!Q126</f>
        <v>0</v>
      </c>
      <c r="X224">
        <f>Source!R126</f>
        <v>0</v>
      </c>
      <c r="Y224">
        <f>Source!U126</f>
        <v>0</v>
      </c>
      <c r="Z224">
        <f>Source!V126</f>
        <v>0</v>
      </c>
      <c r="AA224">
        <f>Source!X126</f>
        <v>0</v>
      </c>
      <c r="AB224">
        <f>Source!Y126</f>
        <v>0</v>
      </c>
    </row>
    <row r="225" spans="1:28" ht="14.25" x14ac:dyDescent="0.2">
      <c r="C225" s="30" t="s">
        <v>768</v>
      </c>
      <c r="D225" s="30">
        <f>Source!BC126</f>
        <v>6.53</v>
      </c>
      <c r="F225" s="14"/>
      <c r="G225" s="14"/>
      <c r="H225" s="14"/>
    </row>
    <row r="226" spans="1:28" ht="57" x14ac:dyDescent="0.2">
      <c r="A226" s="56">
        <v>32</v>
      </c>
      <c r="B226" s="56" t="str">
        <f>Source!E128</f>
        <v>16</v>
      </c>
      <c r="C226" s="56" t="str">
        <f>Source!G128</f>
        <v>Блок управления шкафного исполнения или распределительный пункт (шкаф), устанавливаемый на стене, высота и ширина до 600х600 мм</v>
      </c>
      <c r="D226" s="56" t="str">
        <f>Source!F128</f>
        <v>м08-03-572-03</v>
      </c>
      <c r="E226" s="39" t="str">
        <f>Source!H128</f>
        <v>ШТ</v>
      </c>
      <c r="F226" s="14">
        <f>Source!I128</f>
        <v>1</v>
      </c>
      <c r="G226" s="27">
        <f>Source!AB128</f>
        <v>223.97</v>
      </c>
      <c r="H226" s="28">
        <f>Source!O128</f>
        <v>1462.53</v>
      </c>
      <c r="T226">
        <f>Source!O128+Source!X128+Source!Y128</f>
        <v>1729.1699999999998</v>
      </c>
      <c r="U226">
        <f>Source!P128</f>
        <v>1155.48</v>
      </c>
      <c r="V226">
        <f>Source!S128</f>
        <v>150.26</v>
      </c>
      <c r="W226">
        <f>Source!Q128</f>
        <v>156.79</v>
      </c>
      <c r="X226">
        <f>Source!R128</f>
        <v>16.39</v>
      </c>
      <c r="Y226">
        <f>Source!U128</f>
        <v>2.3199999999999998</v>
      </c>
      <c r="Z226">
        <f>Source!V128</f>
        <v>0.2</v>
      </c>
      <c r="AA226">
        <f>Source!X128</f>
        <v>158.32</v>
      </c>
      <c r="AB226">
        <f>Source!Y128</f>
        <v>108.32</v>
      </c>
    </row>
    <row r="227" spans="1:28" ht="14.25" x14ac:dyDescent="0.2">
      <c r="C227" s="30" t="s">
        <v>766</v>
      </c>
      <c r="D227" s="30">
        <f>Source!BA128</f>
        <v>6.53</v>
      </c>
      <c r="F227" s="14"/>
      <c r="G227" s="14"/>
      <c r="H227" s="14"/>
    </row>
    <row r="228" spans="1:28" x14ac:dyDescent="0.2">
      <c r="C228" s="30" t="s">
        <v>767</v>
      </c>
      <c r="D228" s="30">
        <f>Source!BB128</f>
        <v>6.53</v>
      </c>
    </row>
    <row r="229" spans="1:28" x14ac:dyDescent="0.2">
      <c r="C229" s="30" t="s">
        <v>768</v>
      </c>
      <c r="D229" s="30">
        <f>Source!BC128</f>
        <v>6.53</v>
      </c>
    </row>
    <row r="230" spans="1:28" x14ac:dyDescent="0.2">
      <c r="C230" s="30" t="s">
        <v>769</v>
      </c>
      <c r="D230" s="30">
        <f>Source!BS128</f>
        <v>6.53</v>
      </c>
    </row>
    <row r="231" spans="1:28" x14ac:dyDescent="0.2">
      <c r="C231" s="11" t="s">
        <v>776</v>
      </c>
      <c r="D231" s="42"/>
      <c r="E231" s="42"/>
      <c r="F231" s="42">
        <f>Source!BZ128</f>
        <v>95</v>
      </c>
      <c r="G231" s="68">
        <f>(Source!AF128+Source!AE128)*Source!FX128/100</f>
        <v>24.244</v>
      </c>
      <c r="H231" s="69">
        <f>Source!X128</f>
        <v>158.32</v>
      </c>
    </row>
    <row r="232" spans="1:28" x14ac:dyDescent="0.2">
      <c r="C232" s="11" t="s">
        <v>777</v>
      </c>
      <c r="D232" s="42"/>
      <c r="E232" s="42"/>
      <c r="F232" s="42">
        <f>Source!CA128</f>
        <v>65</v>
      </c>
      <c r="G232" s="68">
        <f>(Source!AF128+Source!AE128)*Source!FY128/100</f>
        <v>16.588000000000001</v>
      </c>
      <c r="H232" s="69">
        <f>Source!Y128</f>
        <v>108.32</v>
      </c>
    </row>
    <row r="233" spans="1:28" x14ac:dyDescent="0.2">
      <c r="C233" s="11" t="s">
        <v>778</v>
      </c>
      <c r="D233" s="42"/>
      <c r="E233" s="42"/>
      <c r="F233" s="42"/>
      <c r="G233" s="68">
        <f>((Source!AF128+Source!AE128)*Source!FX128/100)+((Source!AF128+Source!AE128)*Source!FY128/100)+Source!AB128</f>
        <v>264.80200000000002</v>
      </c>
      <c r="H233" s="69">
        <f>Source!O128+Source!X128+Source!Y128</f>
        <v>1729.1699999999998</v>
      </c>
    </row>
    <row r="234" spans="1:28" ht="42.75" x14ac:dyDescent="0.2">
      <c r="A234" s="56">
        <v>33</v>
      </c>
      <c r="B234" s="56" t="str">
        <f>Source!E130</f>
        <v>16,1</v>
      </c>
      <c r="C234" s="56" t="str">
        <f>Source!G130</f>
        <v>Шкаф телекоммуникационный марки TFL-338080-GMMM-GY размером 800х800х1680 мм</v>
      </c>
      <c r="D234" s="56" t="str">
        <f>Source!F130</f>
        <v>61.1.04.08-0001</v>
      </c>
      <c r="E234" s="39" t="str">
        <f>Source!H130</f>
        <v>шт.</v>
      </c>
      <c r="F234" s="14">
        <f>Source!I130</f>
        <v>1</v>
      </c>
      <c r="G234" s="27">
        <f>Source!AB130</f>
        <v>8547.32</v>
      </c>
      <c r="H234" s="28">
        <f>Source!O130</f>
        <v>55814</v>
      </c>
      <c r="T234">
        <f>Source!O130+Source!X130+Source!Y130</f>
        <v>55814</v>
      </c>
      <c r="U234">
        <f>Source!P130</f>
        <v>55814</v>
      </c>
      <c r="V234">
        <f>Source!S130</f>
        <v>0</v>
      </c>
      <c r="W234">
        <f>Source!Q130</f>
        <v>0</v>
      </c>
      <c r="X234">
        <f>Source!R130</f>
        <v>0</v>
      </c>
      <c r="Y234">
        <f>Source!U130</f>
        <v>0</v>
      </c>
      <c r="Z234">
        <f>Source!V130</f>
        <v>0</v>
      </c>
      <c r="AA234">
        <f>Source!X130</f>
        <v>0</v>
      </c>
      <c r="AB234">
        <f>Source!Y130</f>
        <v>0</v>
      </c>
    </row>
    <row r="235" spans="1:28" ht="14.25" x14ac:dyDescent="0.2">
      <c r="C235" s="30" t="s">
        <v>768</v>
      </c>
      <c r="D235" s="30">
        <f>Source!BC130</f>
        <v>6.53</v>
      </c>
      <c r="F235" s="14"/>
      <c r="G235" s="14"/>
      <c r="H235" s="14"/>
    </row>
    <row r="236" spans="1:28" ht="28.5" x14ac:dyDescent="0.2">
      <c r="A236" s="56">
        <v>34</v>
      </c>
      <c r="B236" s="56" t="str">
        <f>Source!E132</f>
        <v>17</v>
      </c>
      <c r="C236" s="56" t="str">
        <f>Source!G132</f>
        <v>Устройства промежуточные на количество лучей 5</v>
      </c>
      <c r="D236" s="56" t="str">
        <f>Source!F132</f>
        <v>м10-08-001-12</v>
      </c>
      <c r="E236" s="39" t="str">
        <f>Source!H132</f>
        <v>ШТ</v>
      </c>
      <c r="F236" s="14">
        <f>Source!I132</f>
        <v>1</v>
      </c>
      <c r="G236" s="27">
        <f>Source!AB132</f>
        <v>28.93</v>
      </c>
      <c r="H236" s="28">
        <f>Source!O132</f>
        <v>188.92</v>
      </c>
      <c r="T236">
        <f>Source!O132+Source!X132+Source!Y132</f>
        <v>416.02</v>
      </c>
      <c r="U236">
        <f>Source!P132</f>
        <v>26.71</v>
      </c>
      <c r="V236">
        <f>Source!S132</f>
        <v>162.21</v>
      </c>
      <c r="W236">
        <f>Source!Q132</f>
        <v>0</v>
      </c>
      <c r="X236">
        <f>Source!R132</f>
        <v>0</v>
      </c>
      <c r="Y236">
        <f>Source!U132</f>
        <v>2.4</v>
      </c>
      <c r="Z236">
        <f>Source!V132</f>
        <v>0</v>
      </c>
      <c r="AA236">
        <f>Source!X132</f>
        <v>129.77000000000001</v>
      </c>
      <c r="AB236">
        <f>Source!Y132</f>
        <v>97.33</v>
      </c>
    </row>
    <row r="237" spans="1:28" ht="14.25" x14ac:dyDescent="0.2">
      <c r="C237" s="30" t="s">
        <v>766</v>
      </c>
      <c r="D237" s="30">
        <f>Source!BA132</f>
        <v>6.53</v>
      </c>
      <c r="F237" s="14"/>
      <c r="G237" s="14"/>
      <c r="H237" s="14"/>
    </row>
    <row r="238" spans="1:28" x14ac:dyDescent="0.2">
      <c r="C238" s="30" t="s">
        <v>767</v>
      </c>
      <c r="D238" s="30">
        <f>Source!BB132</f>
        <v>6.53</v>
      </c>
    </row>
    <row r="239" spans="1:28" x14ac:dyDescent="0.2">
      <c r="C239" s="30" t="s">
        <v>768</v>
      </c>
      <c r="D239" s="30">
        <f>Source!BC132</f>
        <v>6.53</v>
      </c>
    </row>
    <row r="240" spans="1:28" x14ac:dyDescent="0.2">
      <c r="C240" s="30" t="s">
        <v>769</v>
      </c>
      <c r="D240" s="30">
        <f>Source!BS132</f>
        <v>6.53</v>
      </c>
    </row>
    <row r="241" spans="1:28" x14ac:dyDescent="0.2">
      <c r="C241" s="11" t="s">
        <v>776</v>
      </c>
      <c r="D241" s="42"/>
      <c r="E241" s="42"/>
      <c r="F241" s="42">
        <f>Source!BZ132</f>
        <v>80</v>
      </c>
      <c r="G241" s="68">
        <f>(Source!AF132+Source!AE132)*Source!FX132/100</f>
        <v>19.872</v>
      </c>
      <c r="H241" s="69">
        <f>Source!X132</f>
        <v>129.77000000000001</v>
      </c>
    </row>
    <row r="242" spans="1:28" x14ac:dyDescent="0.2">
      <c r="C242" s="11" t="s">
        <v>777</v>
      </c>
      <c r="D242" s="42"/>
      <c r="E242" s="42"/>
      <c r="F242" s="42">
        <f>Source!CA132</f>
        <v>60</v>
      </c>
      <c r="G242" s="68">
        <f>(Source!AF132+Source!AE132)*Source!FY132/100</f>
        <v>14.904000000000002</v>
      </c>
      <c r="H242" s="69">
        <f>Source!Y132</f>
        <v>97.33</v>
      </c>
    </row>
    <row r="243" spans="1:28" x14ac:dyDescent="0.2">
      <c r="C243" s="11" t="s">
        <v>778</v>
      </c>
      <c r="D243" s="42"/>
      <c r="E243" s="42"/>
      <c r="F243" s="42"/>
      <c r="G243" s="68">
        <f>((Source!AF132+Source!AE132)*Source!FX132/100)+((Source!AF132+Source!AE132)*Source!FY132/100)+Source!AB132</f>
        <v>63.706000000000003</v>
      </c>
      <c r="H243" s="69">
        <f>Source!O132+Source!X132+Source!Y132</f>
        <v>416.02</v>
      </c>
    </row>
    <row r="244" spans="1:28" ht="28.5" x14ac:dyDescent="0.2">
      <c r="A244" s="56">
        <v>35</v>
      </c>
      <c r="B244" s="56" t="str">
        <f>Source!E134</f>
        <v>17,1</v>
      </c>
      <c r="C244" s="56" t="str">
        <f>Source!G134</f>
        <v>Коммутатор управляемый марки DES-3528</v>
      </c>
      <c r="D244" s="56" t="str">
        <f>Source!F134</f>
        <v>61.1.03.03-0003</v>
      </c>
      <c r="E244" s="39" t="str">
        <f>Source!H134</f>
        <v>шт.</v>
      </c>
      <c r="F244" s="14">
        <f>Source!I134</f>
        <v>1</v>
      </c>
      <c r="G244" s="27">
        <f>Source!AB134</f>
        <v>2037.49</v>
      </c>
      <c r="H244" s="28">
        <f>Source!O134</f>
        <v>13304.81</v>
      </c>
      <c r="T244">
        <f>Source!O134+Source!X134+Source!Y134</f>
        <v>13304.81</v>
      </c>
      <c r="U244">
        <f>Source!P134</f>
        <v>13304.81</v>
      </c>
      <c r="V244">
        <f>Source!S134</f>
        <v>0</v>
      </c>
      <c r="W244">
        <f>Source!Q134</f>
        <v>0</v>
      </c>
      <c r="X244">
        <f>Source!R134</f>
        <v>0</v>
      </c>
      <c r="Y244">
        <f>Source!U134</f>
        <v>0</v>
      </c>
      <c r="Z244">
        <f>Source!V134</f>
        <v>0</v>
      </c>
      <c r="AA244">
        <f>Source!X134</f>
        <v>0</v>
      </c>
      <c r="AB244">
        <f>Source!Y134</f>
        <v>0</v>
      </c>
    </row>
    <row r="245" spans="1:28" ht="14.25" x14ac:dyDescent="0.2">
      <c r="C245" s="30" t="s">
        <v>768</v>
      </c>
      <c r="D245" s="30">
        <f>Source!BC134</f>
        <v>6.53</v>
      </c>
      <c r="F245" s="14"/>
      <c r="G245" s="14"/>
      <c r="H245" s="14"/>
    </row>
    <row r="246" spans="1:28" ht="28.5" x14ac:dyDescent="0.2">
      <c r="A246" s="56">
        <v>36</v>
      </c>
      <c r="B246" s="56" t="str">
        <f>Source!E136</f>
        <v>18</v>
      </c>
      <c r="C246" s="56" t="str">
        <f>Source!G136</f>
        <v>Аккумулятор кислотный стационарный, тип С-1, СК-1</v>
      </c>
      <c r="D246" s="56" t="str">
        <f>Source!F136</f>
        <v>м08-01-121-01</v>
      </c>
      <c r="E246" s="39" t="str">
        <f>Source!H136</f>
        <v>ШТ</v>
      </c>
      <c r="F246" s="14">
        <f>Source!I136</f>
        <v>10</v>
      </c>
      <c r="G246" s="27">
        <f>Source!AB136</f>
        <v>40.47</v>
      </c>
      <c r="H246" s="28">
        <f>Source!O136</f>
        <v>2642.7</v>
      </c>
      <c r="T246">
        <f>Source!O136+Source!X136+Source!Y136</f>
        <v>4713.5</v>
      </c>
      <c r="U246">
        <f>Source!P136</f>
        <v>1348.45</v>
      </c>
      <c r="V246">
        <f>Source!S136</f>
        <v>1294.25</v>
      </c>
      <c r="W246">
        <f>Source!Q136</f>
        <v>0</v>
      </c>
      <c r="X246">
        <f>Source!R136</f>
        <v>0</v>
      </c>
      <c r="Y246">
        <f>Source!U136</f>
        <v>20.6</v>
      </c>
      <c r="Z246">
        <f>Source!V136</f>
        <v>0</v>
      </c>
      <c r="AA246">
        <f>Source!X136</f>
        <v>1229.54</v>
      </c>
      <c r="AB246">
        <f>Source!Y136</f>
        <v>841.26</v>
      </c>
    </row>
    <row r="247" spans="1:28" ht="14.25" x14ac:dyDescent="0.2">
      <c r="C247" s="30" t="s">
        <v>766</v>
      </c>
      <c r="D247" s="30">
        <f>Source!BA136</f>
        <v>6.53</v>
      </c>
      <c r="F247" s="14"/>
      <c r="G247" s="14"/>
      <c r="H247" s="14"/>
    </row>
    <row r="248" spans="1:28" x14ac:dyDescent="0.2">
      <c r="C248" s="30" t="s">
        <v>767</v>
      </c>
      <c r="D248" s="30">
        <f>Source!BB136</f>
        <v>6.53</v>
      </c>
    </row>
    <row r="249" spans="1:28" x14ac:dyDescent="0.2">
      <c r="C249" s="30" t="s">
        <v>768</v>
      </c>
      <c r="D249" s="30">
        <f>Source!BC136</f>
        <v>6.53</v>
      </c>
    </row>
    <row r="250" spans="1:28" x14ac:dyDescent="0.2">
      <c r="C250" s="30" t="s">
        <v>769</v>
      </c>
      <c r="D250" s="30">
        <f>Source!BS136</f>
        <v>6.53</v>
      </c>
    </row>
    <row r="251" spans="1:28" x14ac:dyDescent="0.2">
      <c r="C251" s="11" t="s">
        <v>776</v>
      </c>
      <c r="D251" s="42"/>
      <c r="E251" s="42"/>
      <c r="F251" s="42">
        <f>Source!BZ136</f>
        <v>95</v>
      </c>
      <c r="G251" s="68">
        <f>(Source!AF136+Source!AE136)*Source!FX136/100</f>
        <v>18.829000000000001</v>
      </c>
      <c r="H251" s="69">
        <f>Source!X136</f>
        <v>1229.54</v>
      </c>
    </row>
    <row r="252" spans="1:28" x14ac:dyDescent="0.2">
      <c r="C252" s="11" t="s">
        <v>777</v>
      </c>
      <c r="D252" s="42"/>
      <c r="E252" s="42"/>
      <c r="F252" s="42">
        <f>Source!CA136</f>
        <v>65</v>
      </c>
      <c r="G252" s="68">
        <f>(Source!AF136+Source!AE136)*Source!FY136/100</f>
        <v>12.882999999999999</v>
      </c>
      <c r="H252" s="69">
        <f>Source!Y136</f>
        <v>841.26</v>
      </c>
    </row>
    <row r="253" spans="1:28" x14ac:dyDescent="0.2">
      <c r="C253" s="11" t="s">
        <v>778</v>
      </c>
      <c r="D253" s="42"/>
      <c r="E253" s="42"/>
      <c r="F253" s="42"/>
      <c r="G253" s="68">
        <f>((Source!AF136+Source!AE136)*Source!FX136/100)+((Source!AF136+Source!AE136)*Source!FY136/100)+Source!AB136</f>
        <v>72.182000000000002</v>
      </c>
      <c r="H253" s="69">
        <f>Source!O136+Source!X136+Source!Y136</f>
        <v>4713.5</v>
      </c>
    </row>
    <row r="254" spans="1:28" ht="28.5" x14ac:dyDescent="0.2">
      <c r="A254" s="56">
        <v>37</v>
      </c>
      <c r="B254" s="56" t="str">
        <f>Source!E138</f>
        <v>18,1</v>
      </c>
      <c r="C254" s="56" t="str">
        <f>Source!G138</f>
        <v>Батарея аккумуляторная АКБ-17 12В/17 А/ч</v>
      </c>
      <c r="D254" s="56" t="str">
        <f>Source!F138</f>
        <v>62.4.01.01-0006</v>
      </c>
      <c r="E254" s="39" t="str">
        <f>Source!H138</f>
        <v>шт.</v>
      </c>
      <c r="F254" s="14">
        <f>Source!I138</f>
        <v>2</v>
      </c>
      <c r="G254" s="27">
        <f>Source!AB138</f>
        <v>230.51</v>
      </c>
      <c r="H254" s="28">
        <f>Source!O138</f>
        <v>3010.46</v>
      </c>
      <c r="T254">
        <f>Source!O138+Source!X138+Source!Y138</f>
        <v>3010.46</v>
      </c>
      <c r="U254">
        <f>Source!P138</f>
        <v>3010.46</v>
      </c>
      <c r="V254">
        <f>Source!S138</f>
        <v>0</v>
      </c>
      <c r="W254">
        <f>Source!Q138</f>
        <v>0</v>
      </c>
      <c r="X254">
        <f>Source!R138</f>
        <v>0</v>
      </c>
      <c r="Y254">
        <f>Source!U138</f>
        <v>0</v>
      </c>
      <c r="Z254">
        <f>Source!V138</f>
        <v>0</v>
      </c>
      <c r="AA254">
        <f>Source!X138</f>
        <v>0</v>
      </c>
      <c r="AB254">
        <f>Source!Y138</f>
        <v>0</v>
      </c>
    </row>
    <row r="255" spans="1:28" ht="14.25" x14ac:dyDescent="0.2">
      <c r="C255" s="30" t="s">
        <v>768</v>
      </c>
      <c r="D255" s="30">
        <f>Source!BC138</f>
        <v>6.53</v>
      </c>
      <c r="F255" s="14"/>
      <c r="G255" s="14"/>
      <c r="H255" s="14"/>
    </row>
    <row r="256" spans="1:28" ht="28.5" x14ac:dyDescent="0.2">
      <c r="A256" s="56">
        <v>38</v>
      </c>
      <c r="B256" s="56" t="str">
        <f>Source!E140</f>
        <v>18,2</v>
      </c>
      <c r="C256" s="56" t="str">
        <f>Source!G140</f>
        <v>Батарея аккумуляторная АКБ-7 12В/7 А/ч</v>
      </c>
      <c r="D256" s="56" t="str">
        <f>Source!F140</f>
        <v>62.4.01.01-0004</v>
      </c>
      <c r="E256" s="39" t="str">
        <f>Source!H140</f>
        <v>шт.</v>
      </c>
      <c r="F256" s="14">
        <f>Source!I140</f>
        <v>4</v>
      </c>
      <c r="G256" s="27">
        <f>Source!AB140</f>
        <v>77.5</v>
      </c>
      <c r="H256" s="28">
        <f>Source!O140</f>
        <v>2024.3</v>
      </c>
      <c r="T256">
        <f>Source!O140+Source!X140+Source!Y140</f>
        <v>2024.3</v>
      </c>
      <c r="U256">
        <f>Source!P140</f>
        <v>2024.3</v>
      </c>
      <c r="V256">
        <f>Source!S140</f>
        <v>0</v>
      </c>
      <c r="W256">
        <f>Source!Q140</f>
        <v>0</v>
      </c>
      <c r="X256">
        <f>Source!R140</f>
        <v>0</v>
      </c>
      <c r="Y256">
        <f>Source!U140</f>
        <v>0</v>
      </c>
      <c r="Z256">
        <f>Source!V140</f>
        <v>0</v>
      </c>
      <c r="AA256">
        <f>Source!X140</f>
        <v>0</v>
      </c>
      <c r="AB256">
        <f>Source!Y140</f>
        <v>0</v>
      </c>
    </row>
    <row r="257" spans="1:28" ht="14.25" x14ac:dyDescent="0.2">
      <c r="C257" s="30" t="s">
        <v>768</v>
      </c>
      <c r="D257" s="30">
        <f>Source!BC140</f>
        <v>6.53</v>
      </c>
      <c r="F257" s="14"/>
      <c r="G257" s="14"/>
      <c r="H257" s="14"/>
    </row>
    <row r="258" spans="1:28" ht="28.5" x14ac:dyDescent="0.2">
      <c r="A258" s="56">
        <v>39</v>
      </c>
      <c r="B258" s="56" t="str">
        <f>Source!E142</f>
        <v>18,3</v>
      </c>
      <c r="C258" s="56" t="str">
        <f>Source!G142</f>
        <v>Батарея аккумуляторная АКБ-12 12В/12 А/ч</v>
      </c>
      <c r="D258" s="56" t="str">
        <f>Source!F142</f>
        <v>62.4.01.01-0005</v>
      </c>
      <c r="E258" s="39" t="str">
        <f>Source!H142</f>
        <v>шт.</v>
      </c>
      <c r="F258" s="14">
        <f>Source!I142</f>
        <v>2</v>
      </c>
      <c r="G258" s="27">
        <f>Source!AB142</f>
        <v>155</v>
      </c>
      <c r="H258" s="28">
        <f>Source!O142</f>
        <v>2024.3</v>
      </c>
      <c r="T258">
        <f>Source!O142+Source!X142+Source!Y142</f>
        <v>2024.3</v>
      </c>
      <c r="U258">
        <f>Source!P142</f>
        <v>2024.3</v>
      </c>
      <c r="V258">
        <f>Source!S142</f>
        <v>0</v>
      </c>
      <c r="W258">
        <f>Source!Q142</f>
        <v>0</v>
      </c>
      <c r="X258">
        <f>Source!R142</f>
        <v>0</v>
      </c>
      <c r="Y258">
        <f>Source!U142</f>
        <v>0</v>
      </c>
      <c r="Z258">
        <f>Source!V142</f>
        <v>0</v>
      </c>
      <c r="AA258">
        <f>Source!X142</f>
        <v>0</v>
      </c>
      <c r="AB258">
        <f>Source!Y142</f>
        <v>0</v>
      </c>
    </row>
    <row r="259" spans="1:28" ht="14.25" x14ac:dyDescent="0.2">
      <c r="C259" s="30" t="s">
        <v>768</v>
      </c>
      <c r="D259" s="30">
        <f>Source!BC142</f>
        <v>6.53</v>
      </c>
      <c r="F259" s="14"/>
      <c r="G259" s="14"/>
      <c r="H259" s="14"/>
    </row>
    <row r="260" spans="1:28" ht="28.5" x14ac:dyDescent="0.2">
      <c r="A260" s="56">
        <v>40</v>
      </c>
      <c r="B260" s="56" t="str">
        <f>Source!E144</f>
        <v>18,4</v>
      </c>
      <c r="C260" s="56" t="str">
        <f>Source!G144</f>
        <v>Батарея аккумуляторная АКБ-65 12В/65 А/ч</v>
      </c>
      <c r="D260" s="56" t="str">
        <f>Source!F144</f>
        <v>62.4.01.01-0010</v>
      </c>
      <c r="E260" s="39" t="str">
        <f>Source!H144</f>
        <v>шт.</v>
      </c>
      <c r="F260" s="14">
        <f>Source!I144</f>
        <v>2</v>
      </c>
      <c r="G260" s="27">
        <f>Source!AB144</f>
        <v>848.69</v>
      </c>
      <c r="H260" s="28">
        <f>Source!O144</f>
        <v>11083.89</v>
      </c>
      <c r="T260">
        <f>Source!O144+Source!X144+Source!Y144</f>
        <v>11083.89</v>
      </c>
      <c r="U260">
        <f>Source!P144</f>
        <v>11083.89</v>
      </c>
      <c r="V260">
        <f>Source!S144</f>
        <v>0</v>
      </c>
      <c r="W260">
        <f>Source!Q144</f>
        <v>0</v>
      </c>
      <c r="X260">
        <f>Source!R144</f>
        <v>0</v>
      </c>
      <c r="Y260">
        <f>Source!U144</f>
        <v>0</v>
      </c>
      <c r="Z260">
        <f>Source!V144</f>
        <v>0</v>
      </c>
      <c r="AA260">
        <f>Source!X144</f>
        <v>0</v>
      </c>
      <c r="AB260">
        <f>Source!Y144</f>
        <v>0</v>
      </c>
    </row>
    <row r="261" spans="1:28" ht="14.25" x14ac:dyDescent="0.2">
      <c r="C261" s="30" t="s">
        <v>768</v>
      </c>
      <c r="D261" s="30">
        <f>Source!BC144</f>
        <v>6.53</v>
      </c>
      <c r="F261" s="14"/>
      <c r="G261" s="14"/>
      <c r="H261" s="14"/>
    </row>
    <row r="262" spans="1:28" ht="28.5" x14ac:dyDescent="0.2">
      <c r="A262" s="56">
        <v>41</v>
      </c>
      <c r="B262" s="56" t="str">
        <f>Source!E146</f>
        <v>19</v>
      </c>
      <c r="C262" s="56" t="str">
        <f>Source!G146</f>
        <v>Отдельно устанавливаемый преобразователь или блок питания</v>
      </c>
      <c r="D262" s="56" t="str">
        <f>Source!F146</f>
        <v>м10-02-016-06</v>
      </c>
      <c r="E262" s="39" t="str">
        <f>Source!H146</f>
        <v>ШТ</v>
      </c>
      <c r="F262" s="14">
        <f>Source!I146</f>
        <v>1</v>
      </c>
      <c r="G262" s="27">
        <f>Source!AB146</f>
        <v>199.95</v>
      </c>
      <c r="H262" s="28">
        <f>Source!O146</f>
        <v>1305.68</v>
      </c>
      <c r="T262">
        <f>Source!O146+Source!X146+Source!Y146</f>
        <v>2370.19</v>
      </c>
      <c r="U262">
        <f>Source!P146</f>
        <v>315.66000000000003</v>
      </c>
      <c r="V262">
        <f>Source!S146</f>
        <v>731.43</v>
      </c>
      <c r="W262">
        <f>Source!Q146</f>
        <v>258.58999999999997</v>
      </c>
      <c r="X262">
        <f>Source!R146</f>
        <v>28.93</v>
      </c>
      <c r="Y262">
        <f>Source!U146</f>
        <v>10.1</v>
      </c>
      <c r="Z262">
        <f>Source!V146</f>
        <v>0.44</v>
      </c>
      <c r="AA262">
        <f>Source!X146</f>
        <v>608.29</v>
      </c>
      <c r="AB262">
        <f>Source!Y146</f>
        <v>456.22</v>
      </c>
    </row>
    <row r="263" spans="1:28" ht="14.25" x14ac:dyDescent="0.2">
      <c r="C263" s="30" t="s">
        <v>766</v>
      </c>
      <c r="D263" s="30">
        <f>Source!BA146</f>
        <v>6.53</v>
      </c>
      <c r="F263" s="14"/>
      <c r="G263" s="14"/>
      <c r="H263" s="14"/>
    </row>
    <row r="264" spans="1:28" x14ac:dyDescent="0.2">
      <c r="C264" s="30" t="s">
        <v>767</v>
      </c>
      <c r="D264" s="30">
        <f>Source!BB146</f>
        <v>6.53</v>
      </c>
    </row>
    <row r="265" spans="1:28" x14ac:dyDescent="0.2">
      <c r="C265" s="30" t="s">
        <v>768</v>
      </c>
      <c r="D265" s="30">
        <f>Source!BC146</f>
        <v>6.53</v>
      </c>
    </row>
    <row r="266" spans="1:28" x14ac:dyDescent="0.2">
      <c r="C266" s="30" t="s">
        <v>769</v>
      </c>
      <c r="D266" s="30">
        <f>Source!BS146</f>
        <v>6.53</v>
      </c>
    </row>
    <row r="267" spans="1:28" x14ac:dyDescent="0.2">
      <c r="C267" s="11" t="s">
        <v>776</v>
      </c>
      <c r="D267" s="42"/>
      <c r="E267" s="42"/>
      <c r="F267" s="42">
        <f>Source!BZ146</f>
        <v>80</v>
      </c>
      <c r="G267" s="68">
        <f>(Source!AF146+Source!AE146)*Source!FX146/100</f>
        <v>93.152000000000001</v>
      </c>
      <c r="H267" s="69">
        <f>Source!X146</f>
        <v>608.29</v>
      </c>
    </row>
    <row r="268" spans="1:28" x14ac:dyDescent="0.2">
      <c r="C268" s="11" t="s">
        <v>777</v>
      </c>
      <c r="D268" s="42"/>
      <c r="E268" s="42"/>
      <c r="F268" s="42">
        <f>Source!CA146</f>
        <v>60</v>
      </c>
      <c r="G268" s="68">
        <f>(Source!AF146+Source!AE146)*Source!FY146/100</f>
        <v>69.86399999999999</v>
      </c>
      <c r="H268" s="69">
        <f>Source!Y146</f>
        <v>456.22</v>
      </c>
    </row>
    <row r="269" spans="1:28" x14ac:dyDescent="0.2">
      <c r="C269" s="11" t="s">
        <v>778</v>
      </c>
      <c r="D269" s="42"/>
      <c r="E269" s="42"/>
      <c r="F269" s="42"/>
      <c r="G269" s="68">
        <f>((Source!AF146+Source!AE146)*Source!FX146/100)+((Source!AF146+Source!AE146)*Source!FY146/100)+Source!AB146</f>
        <v>362.96600000000001</v>
      </c>
      <c r="H269" s="69">
        <f>Source!O146+Source!X146+Source!Y146</f>
        <v>2370.19</v>
      </c>
    </row>
    <row r="270" spans="1:28" ht="28.5" x14ac:dyDescent="0.2">
      <c r="A270" s="56">
        <v>42</v>
      </c>
      <c r="B270" s="56" t="str">
        <f>Source!E148</f>
        <v>19,1</v>
      </c>
      <c r="C270" s="56" t="str">
        <f>Source!G148</f>
        <v>Источник бесперебойного питания СКАТ-1200 исп. 5</v>
      </c>
      <c r="D270" s="56" t="str">
        <f>Source!F148</f>
        <v>62.4.02.01-0057</v>
      </c>
      <c r="E270" s="39" t="str">
        <f>Source!H148</f>
        <v>шт.</v>
      </c>
      <c r="F270" s="14">
        <f>Source!I148</f>
        <v>1</v>
      </c>
      <c r="G270" s="27">
        <f>Source!AB148</f>
        <v>2156.33</v>
      </c>
      <c r="H270" s="28">
        <f>Source!O148</f>
        <v>14080.83</v>
      </c>
      <c r="T270">
        <f>Source!O148+Source!X148+Source!Y148</f>
        <v>14080.83</v>
      </c>
      <c r="U270">
        <f>Source!P148</f>
        <v>14080.83</v>
      </c>
      <c r="V270">
        <f>Source!S148</f>
        <v>0</v>
      </c>
      <c r="W270">
        <f>Source!Q148</f>
        <v>0</v>
      </c>
      <c r="X270">
        <f>Source!R148</f>
        <v>0</v>
      </c>
      <c r="Y270">
        <f>Source!U148</f>
        <v>0</v>
      </c>
      <c r="Z270">
        <f>Source!V148</f>
        <v>0</v>
      </c>
      <c r="AA270">
        <f>Source!X148</f>
        <v>0</v>
      </c>
      <c r="AB270">
        <f>Source!Y148</f>
        <v>0</v>
      </c>
    </row>
    <row r="271" spans="1:28" ht="14.25" x14ac:dyDescent="0.2">
      <c r="C271" s="30" t="s">
        <v>768</v>
      </c>
      <c r="D271" s="30">
        <f>Source!BC148</f>
        <v>6.53</v>
      </c>
      <c r="F271" s="14"/>
      <c r="G271" s="14"/>
      <c r="H271" s="14"/>
    </row>
    <row r="272" spans="1:28" ht="28.5" x14ac:dyDescent="0.2">
      <c r="A272" s="56">
        <v>43</v>
      </c>
      <c r="B272" s="56" t="str">
        <f>Source!E150</f>
        <v>20</v>
      </c>
      <c r="C272" s="56" t="str">
        <f>Source!G150</f>
        <v>Коробка кабельная соединительная или разветвительная</v>
      </c>
      <c r="D272" s="56" t="str">
        <f>Source!F150</f>
        <v>м10-04-066-04</v>
      </c>
      <c r="E272" s="39" t="str">
        <f>Source!H150</f>
        <v>ШТ</v>
      </c>
      <c r="F272" s="14">
        <f>Source!I150</f>
        <v>239</v>
      </c>
      <c r="G272" s="27">
        <f>Source!AB150</f>
        <v>42.07</v>
      </c>
      <c r="H272" s="28">
        <f>Source!O150</f>
        <v>65657.39</v>
      </c>
      <c r="T272">
        <f>Source!O150+Source!X150+Source!Y150</f>
        <v>149259.99</v>
      </c>
      <c r="U272">
        <f>Source!P150</f>
        <v>12407.33</v>
      </c>
      <c r="V272">
        <f>Source!S150</f>
        <v>53250.06</v>
      </c>
      <c r="W272">
        <f>Source!Q150</f>
        <v>0</v>
      </c>
      <c r="X272">
        <f>Source!R150</f>
        <v>0</v>
      </c>
      <c r="Y272">
        <f>Source!U150</f>
        <v>956</v>
      </c>
      <c r="Z272">
        <f>Source!V150</f>
        <v>0</v>
      </c>
      <c r="AA272">
        <f>Source!X150</f>
        <v>48990.06</v>
      </c>
      <c r="AB272">
        <f>Source!Y150</f>
        <v>34612.54</v>
      </c>
    </row>
    <row r="273" spans="1:28" ht="14.25" x14ac:dyDescent="0.2">
      <c r="C273" s="30" t="s">
        <v>766</v>
      </c>
      <c r="D273" s="30">
        <f>Source!BA150</f>
        <v>6.53</v>
      </c>
      <c r="F273" s="14"/>
      <c r="G273" s="14"/>
      <c r="H273" s="14"/>
    </row>
    <row r="274" spans="1:28" x14ac:dyDescent="0.2">
      <c r="C274" s="30" t="s">
        <v>767</v>
      </c>
      <c r="D274" s="30">
        <f>Source!BB150</f>
        <v>6.53</v>
      </c>
    </row>
    <row r="275" spans="1:28" x14ac:dyDescent="0.2">
      <c r="C275" s="30" t="s">
        <v>768</v>
      </c>
      <c r="D275" s="30">
        <f>Source!BC150</f>
        <v>6.53</v>
      </c>
    </row>
    <row r="276" spans="1:28" x14ac:dyDescent="0.2">
      <c r="C276" s="30" t="s">
        <v>769</v>
      </c>
      <c r="D276" s="30">
        <f>Source!BS150</f>
        <v>6.53</v>
      </c>
    </row>
    <row r="277" spans="1:28" x14ac:dyDescent="0.2">
      <c r="C277" s="11" t="s">
        <v>776</v>
      </c>
      <c r="D277" s="42"/>
      <c r="E277" s="42"/>
      <c r="F277" s="42">
        <f>Source!BZ150</f>
        <v>92</v>
      </c>
      <c r="G277" s="68">
        <f>(Source!AF150+Source!AE150)*Source!FX150/100</f>
        <v>31.3904</v>
      </c>
      <c r="H277" s="69">
        <f>Source!X150</f>
        <v>48990.06</v>
      </c>
    </row>
    <row r="278" spans="1:28" x14ac:dyDescent="0.2">
      <c r="C278" s="11" t="s">
        <v>777</v>
      </c>
      <c r="D278" s="42"/>
      <c r="E278" s="42"/>
      <c r="F278" s="42">
        <f>Source!CA150</f>
        <v>65</v>
      </c>
      <c r="G278" s="68">
        <f>(Source!AF150+Source!AE150)*Source!FY150/100</f>
        <v>22.177999999999997</v>
      </c>
      <c r="H278" s="69">
        <f>Source!Y150</f>
        <v>34612.54</v>
      </c>
    </row>
    <row r="279" spans="1:28" x14ac:dyDescent="0.2">
      <c r="C279" s="11" t="s">
        <v>778</v>
      </c>
      <c r="D279" s="42"/>
      <c r="E279" s="42"/>
      <c r="F279" s="42"/>
      <c r="G279" s="68">
        <f>((Source!AF150+Source!AE150)*Source!FX150/100)+((Source!AF150+Source!AE150)*Source!FY150/100)+Source!AB150</f>
        <v>95.63839999999999</v>
      </c>
      <c r="H279" s="69">
        <f>Source!O150+Source!X150+Source!Y150</f>
        <v>149259.99</v>
      </c>
    </row>
    <row r="280" spans="1:28" ht="28.5" x14ac:dyDescent="0.2">
      <c r="A280" s="56">
        <v>44</v>
      </c>
      <c r="B280" s="56" t="str">
        <f>Source!E152</f>
        <v>20,1</v>
      </c>
      <c r="C280" s="56" t="str">
        <f>Source!G152</f>
        <v>Коробка ответвительная КОР-94-3У2 IP43 размером 80х80х43 мм</v>
      </c>
      <c r="D280" s="56" t="str">
        <f>Source!F152</f>
        <v>20.5.02.04-0006</v>
      </c>
      <c r="E280" s="39" t="str">
        <f>Source!H152</f>
        <v>10 шт.</v>
      </c>
      <c r="F280" s="14">
        <f>Source!I152</f>
        <v>23.9</v>
      </c>
      <c r="G280" s="27">
        <f>Source!AB152</f>
        <v>130.1</v>
      </c>
      <c r="H280" s="28">
        <f>Source!O152</f>
        <v>20304.32</v>
      </c>
      <c r="T280">
        <f>Source!O152+Source!X152+Source!Y152</f>
        <v>20304.32</v>
      </c>
      <c r="U280">
        <f>Source!P152</f>
        <v>20304.32</v>
      </c>
      <c r="V280">
        <f>Source!S152</f>
        <v>0</v>
      </c>
      <c r="W280">
        <f>Source!Q152</f>
        <v>0</v>
      </c>
      <c r="X280">
        <f>Source!R152</f>
        <v>0</v>
      </c>
      <c r="Y280">
        <f>Source!U152</f>
        <v>0</v>
      </c>
      <c r="Z280">
        <f>Source!V152</f>
        <v>0</v>
      </c>
      <c r="AA280">
        <f>Source!X152</f>
        <v>0</v>
      </c>
      <c r="AB280">
        <f>Source!Y152</f>
        <v>0</v>
      </c>
    </row>
    <row r="281" spans="1:28" ht="14.25" x14ac:dyDescent="0.2">
      <c r="C281" s="30" t="s">
        <v>768</v>
      </c>
      <c r="D281" s="30">
        <f>Source!BC152</f>
        <v>6.53</v>
      </c>
      <c r="F281" s="14"/>
      <c r="G281" s="14"/>
      <c r="H281" s="14"/>
    </row>
    <row r="282" spans="1:28" ht="28.5" x14ac:dyDescent="0.2">
      <c r="A282" s="56">
        <v>45</v>
      </c>
      <c r="B282" s="56" t="str">
        <f>Source!E154</f>
        <v>21</v>
      </c>
      <c r="C282" s="56" t="str">
        <f>Source!G154</f>
        <v>Стойка, полустойка, каркас стойки или шкаф, масса до 100 кг</v>
      </c>
      <c r="D282" s="56" t="str">
        <f>Source!F154</f>
        <v>м10-03-001-01</v>
      </c>
      <c r="E282" s="39" t="str">
        <f>Source!H154</f>
        <v>ШТ</v>
      </c>
      <c r="F282" s="14">
        <f>Source!I154</f>
        <v>1</v>
      </c>
      <c r="G282" s="27">
        <f>Source!AB154</f>
        <v>156.43</v>
      </c>
      <c r="H282" s="28">
        <f>Source!O154</f>
        <v>1021.49</v>
      </c>
      <c r="T282">
        <f>Source!O154+Source!X154+Source!Y154</f>
        <v>1751.76</v>
      </c>
      <c r="U282">
        <f>Source!P154</f>
        <v>295.81</v>
      </c>
      <c r="V282">
        <f>Source!S154</f>
        <v>497.98</v>
      </c>
      <c r="W282">
        <f>Source!Q154</f>
        <v>227.7</v>
      </c>
      <c r="X282">
        <f>Source!R154</f>
        <v>23.64</v>
      </c>
      <c r="Y282">
        <f>Source!U154</f>
        <v>8.94</v>
      </c>
      <c r="Z282">
        <f>Source!V154</f>
        <v>0.36</v>
      </c>
      <c r="AA282">
        <f>Source!X154</f>
        <v>417.3</v>
      </c>
      <c r="AB282">
        <f>Source!Y154</f>
        <v>312.97000000000003</v>
      </c>
    </row>
    <row r="283" spans="1:28" ht="14.25" x14ac:dyDescent="0.2">
      <c r="C283" s="30" t="s">
        <v>766</v>
      </c>
      <c r="D283" s="30">
        <f>Source!BA154</f>
        <v>6.53</v>
      </c>
      <c r="F283" s="14"/>
      <c r="G283" s="14"/>
      <c r="H283" s="14"/>
    </row>
    <row r="284" spans="1:28" x14ac:dyDescent="0.2">
      <c r="C284" s="30" t="s">
        <v>767</v>
      </c>
      <c r="D284" s="30">
        <f>Source!BB154</f>
        <v>6.53</v>
      </c>
    </row>
    <row r="285" spans="1:28" x14ac:dyDescent="0.2">
      <c r="C285" s="30" t="s">
        <v>768</v>
      </c>
      <c r="D285" s="30">
        <f>Source!BC154</f>
        <v>6.53</v>
      </c>
    </row>
    <row r="286" spans="1:28" x14ac:dyDescent="0.2">
      <c r="C286" s="30" t="s">
        <v>769</v>
      </c>
      <c r="D286" s="30">
        <f>Source!BS154</f>
        <v>6.53</v>
      </c>
    </row>
    <row r="287" spans="1:28" x14ac:dyDescent="0.2">
      <c r="C287" s="11" t="s">
        <v>776</v>
      </c>
      <c r="D287" s="42"/>
      <c r="E287" s="42"/>
      <c r="F287" s="42">
        <f>Source!BZ154</f>
        <v>80</v>
      </c>
      <c r="G287" s="68">
        <f>(Source!AF154+Source!AE154)*Source!FX154/100</f>
        <v>63.904000000000003</v>
      </c>
      <c r="H287" s="69">
        <f>Source!X154</f>
        <v>417.3</v>
      </c>
    </row>
    <row r="288" spans="1:28" x14ac:dyDescent="0.2">
      <c r="C288" s="11" t="s">
        <v>777</v>
      </c>
      <c r="D288" s="42"/>
      <c r="E288" s="42"/>
      <c r="F288" s="42">
        <f>Source!CA154</f>
        <v>60</v>
      </c>
      <c r="G288" s="68">
        <f>(Source!AF154+Source!AE154)*Source!FY154/100</f>
        <v>47.928000000000004</v>
      </c>
      <c r="H288" s="69">
        <f>Source!Y154</f>
        <v>312.97000000000003</v>
      </c>
    </row>
    <row r="289" spans="1:28" x14ac:dyDescent="0.2">
      <c r="C289" s="11" t="s">
        <v>778</v>
      </c>
      <c r="D289" s="42"/>
      <c r="E289" s="42"/>
      <c r="F289" s="42"/>
      <c r="G289" s="68">
        <f>((Source!AF154+Source!AE154)*Source!FX154/100)+((Source!AF154+Source!AE154)*Source!FY154/100)+Source!AB154</f>
        <v>268.262</v>
      </c>
      <c r="H289" s="69">
        <f>Source!O154+Source!X154+Source!Y154</f>
        <v>1751.76</v>
      </c>
    </row>
    <row r="290" spans="1:28" ht="28.5" x14ac:dyDescent="0.2">
      <c r="A290" s="56">
        <v>46</v>
      </c>
      <c r="B290" s="56" t="str">
        <f>Source!E156</f>
        <v>21,1</v>
      </c>
      <c r="C290" s="56" t="str">
        <f>Source!G156</f>
        <v>Источник бесперебойного питания Delta N Series UPS</v>
      </c>
      <c r="D290" s="56" t="str">
        <f>Source!F156</f>
        <v>62.4.02.01-0049</v>
      </c>
      <c r="E290" s="39" t="str">
        <f>Source!H156</f>
        <v>шт.</v>
      </c>
      <c r="F290" s="14">
        <f>Source!I156</f>
        <v>1</v>
      </c>
      <c r="G290" s="27">
        <f>Source!AB156</f>
        <v>5415.89</v>
      </c>
      <c r="H290" s="28">
        <f>Source!O156</f>
        <v>35365.760000000002</v>
      </c>
      <c r="T290">
        <f>Source!O156+Source!X156+Source!Y156</f>
        <v>35365.760000000002</v>
      </c>
      <c r="U290">
        <f>Source!P156</f>
        <v>35365.760000000002</v>
      </c>
      <c r="V290">
        <f>Source!S156</f>
        <v>0</v>
      </c>
      <c r="W290">
        <f>Source!Q156</f>
        <v>0</v>
      </c>
      <c r="X290">
        <f>Source!R156</f>
        <v>0</v>
      </c>
      <c r="Y290">
        <f>Source!U156</f>
        <v>0</v>
      </c>
      <c r="Z290">
        <f>Source!V156</f>
        <v>0</v>
      </c>
      <c r="AA290">
        <f>Source!X156</f>
        <v>0</v>
      </c>
      <c r="AB290">
        <f>Source!Y156</f>
        <v>0</v>
      </c>
    </row>
    <row r="291" spans="1:28" ht="14.25" x14ac:dyDescent="0.2">
      <c r="C291" s="30" t="s">
        <v>768</v>
      </c>
      <c r="D291" s="30">
        <f>Source!BC156</f>
        <v>6.53</v>
      </c>
      <c r="F291" s="14"/>
      <c r="G291" s="14"/>
      <c r="H291" s="14"/>
    </row>
    <row r="292" spans="1:28" ht="42.75" x14ac:dyDescent="0.2">
      <c r="A292" s="56">
        <v>47</v>
      </c>
      <c r="B292" s="56" t="str">
        <f>Source!E158</f>
        <v>22</v>
      </c>
      <c r="C292" s="56" t="str">
        <f>Source!G158</f>
        <v>Установка (шкаф) комплектная конденсаторная на установленных конструкциях, масса до 100 кг</v>
      </c>
      <c r="D292" s="56" t="str">
        <f>Source!F158</f>
        <v>м08-01-067-07</v>
      </c>
      <c r="E292" s="39" t="str">
        <f>Source!H158</f>
        <v>шкаф</v>
      </c>
      <c r="F292" s="14">
        <f>Source!I158</f>
        <v>6</v>
      </c>
      <c r="G292" s="27">
        <f>Source!AB158</f>
        <v>55.72</v>
      </c>
      <c r="H292" s="28">
        <f>Source!O158</f>
        <v>2183.11</v>
      </c>
      <c r="T292">
        <f>Source!O158+Source!X158+Source!Y158</f>
        <v>4018.61</v>
      </c>
      <c r="U292">
        <f>Source!P158</f>
        <v>19.59</v>
      </c>
      <c r="V292">
        <f>Source!S158</f>
        <v>979.89</v>
      </c>
      <c r="W292">
        <f>Source!Q158</f>
        <v>1183.6300000000001</v>
      </c>
      <c r="X292">
        <f>Source!R158</f>
        <v>167.3</v>
      </c>
      <c r="Y292">
        <f>Source!U158</f>
        <v>15.600000000000001</v>
      </c>
      <c r="Z292">
        <f>Source!V158</f>
        <v>2.04</v>
      </c>
      <c r="AA292">
        <f>Source!X158</f>
        <v>1089.83</v>
      </c>
      <c r="AB292">
        <f>Source!Y158</f>
        <v>745.67</v>
      </c>
    </row>
    <row r="293" spans="1:28" ht="14.25" x14ac:dyDescent="0.2">
      <c r="C293" s="30" t="s">
        <v>766</v>
      </c>
      <c r="D293" s="30">
        <f>Source!BA158</f>
        <v>6.53</v>
      </c>
      <c r="F293" s="14"/>
      <c r="G293" s="14"/>
      <c r="H293" s="14"/>
    </row>
    <row r="294" spans="1:28" x14ac:dyDescent="0.2">
      <c r="C294" s="30" t="s">
        <v>767</v>
      </c>
      <c r="D294" s="30">
        <f>Source!BB158</f>
        <v>6.53</v>
      </c>
    </row>
    <row r="295" spans="1:28" x14ac:dyDescent="0.2">
      <c r="C295" s="30" t="s">
        <v>768</v>
      </c>
      <c r="D295" s="30">
        <f>Source!BC158</f>
        <v>6.53</v>
      </c>
    </row>
    <row r="296" spans="1:28" x14ac:dyDescent="0.2">
      <c r="C296" s="30" t="s">
        <v>769</v>
      </c>
      <c r="D296" s="30">
        <f>Source!BS158</f>
        <v>6.53</v>
      </c>
    </row>
    <row r="297" spans="1:28" x14ac:dyDescent="0.2">
      <c r="C297" s="11" t="s">
        <v>776</v>
      </c>
      <c r="D297" s="42"/>
      <c r="E297" s="42"/>
      <c r="F297" s="42">
        <f>Source!BZ158</f>
        <v>95</v>
      </c>
      <c r="G297" s="68">
        <f>(Source!AF158+Source!AE158)*Source!FX158/100</f>
        <v>27.815999999999999</v>
      </c>
      <c r="H297" s="69">
        <f>Source!X158</f>
        <v>1089.83</v>
      </c>
    </row>
    <row r="298" spans="1:28" x14ac:dyDescent="0.2">
      <c r="C298" s="11" t="s">
        <v>777</v>
      </c>
      <c r="D298" s="42"/>
      <c r="E298" s="42"/>
      <c r="F298" s="42">
        <f>Source!CA158</f>
        <v>65</v>
      </c>
      <c r="G298" s="68">
        <f>(Source!AF158+Source!AE158)*Source!FY158/100</f>
        <v>19.032</v>
      </c>
      <c r="H298" s="69">
        <f>Source!Y158</f>
        <v>745.67</v>
      </c>
    </row>
    <row r="299" spans="1:28" x14ac:dyDescent="0.2">
      <c r="C299" s="11" t="s">
        <v>778</v>
      </c>
      <c r="D299" s="42"/>
      <c r="E299" s="42"/>
      <c r="F299" s="42"/>
      <c r="G299" s="68">
        <f>((Source!AF158+Source!AE158)*Source!FX158/100)+((Source!AF158+Source!AE158)*Source!FY158/100)+Source!AB158</f>
        <v>102.568</v>
      </c>
      <c r="H299" s="69">
        <f>Source!O158+Source!X158+Source!Y158</f>
        <v>4018.61</v>
      </c>
    </row>
    <row r="300" spans="1:28" ht="39.75" x14ac:dyDescent="0.2">
      <c r="A300" s="56">
        <v>48</v>
      </c>
      <c r="B300" s="56" t="str">
        <f>Source!E160</f>
        <v>22,1</v>
      </c>
      <c r="C300" s="56" t="s">
        <v>718</v>
      </c>
      <c r="D300" s="56" t="str">
        <f>Source!F160</f>
        <v>Цена поставщика</v>
      </c>
      <c r="E300" s="39" t="str">
        <f>Source!H160</f>
        <v>ШТ</v>
      </c>
      <c r="F300" s="14">
        <f>Source!I160</f>
        <v>6</v>
      </c>
      <c r="G300" s="27">
        <f>Source!AB160</f>
        <v>330.1</v>
      </c>
      <c r="H300" s="28">
        <f>Source!O160</f>
        <v>6991.52</v>
      </c>
      <c r="T300">
        <f>Source!O160+Source!X160+Source!Y160</f>
        <v>6991.52</v>
      </c>
      <c r="U300">
        <f>Source!P160</f>
        <v>6991.52</v>
      </c>
      <c r="V300">
        <f>Source!S160</f>
        <v>0</v>
      </c>
      <c r="W300">
        <f>Source!Q160</f>
        <v>0</v>
      </c>
      <c r="X300">
        <f>Source!R160</f>
        <v>0</v>
      </c>
      <c r="Y300">
        <f>Source!U160</f>
        <v>0</v>
      </c>
      <c r="Z300">
        <f>Source!V160</f>
        <v>0</v>
      </c>
      <c r="AA300">
        <f>Source!X160</f>
        <v>0</v>
      </c>
      <c r="AB300">
        <f>Source!Y160</f>
        <v>0</v>
      </c>
    </row>
    <row r="301" spans="1:28" ht="14.25" x14ac:dyDescent="0.2">
      <c r="C301" s="30" t="s">
        <v>768</v>
      </c>
      <c r="D301" s="30">
        <f>Source!BC160</f>
        <v>3.53</v>
      </c>
      <c r="F301" s="14"/>
      <c r="G301" s="14"/>
      <c r="H301" s="14"/>
    </row>
    <row r="302" spans="1:28" ht="42.75" x14ac:dyDescent="0.2">
      <c r="A302" s="56">
        <v>49</v>
      </c>
      <c r="B302" s="56" t="str">
        <f>Source!E162</f>
        <v>23</v>
      </c>
      <c r="C302" s="56" t="str">
        <f>Source!G162</f>
        <v>Автомат одно-, двух-, трехполюсный, устанавливаемый на конструкции на стене или колонне, на ток до 25 А</v>
      </c>
      <c r="D302" s="56" t="str">
        <f>Source!F162</f>
        <v>м08-03-526-01</v>
      </c>
      <c r="E302" s="39" t="str">
        <f>Source!H162</f>
        <v>ШТ</v>
      </c>
      <c r="F302" s="14">
        <f>Source!I162</f>
        <v>14</v>
      </c>
      <c r="G302" s="27">
        <f>Source!AB162</f>
        <v>35.979999999999997</v>
      </c>
      <c r="H302" s="28">
        <f>Source!O162</f>
        <v>3289.29</v>
      </c>
      <c r="T302">
        <f>Source!O162+Source!X162+Source!Y162</f>
        <v>5459.97</v>
      </c>
      <c r="U302">
        <f>Source!P162</f>
        <v>1836.63</v>
      </c>
      <c r="V302">
        <f>Source!S162</f>
        <v>1356.67</v>
      </c>
      <c r="W302">
        <f>Source!Q162</f>
        <v>95.99</v>
      </c>
      <c r="X302">
        <f>Source!R162</f>
        <v>0</v>
      </c>
      <c r="Y302">
        <f>Source!U162</f>
        <v>21.84</v>
      </c>
      <c r="Z302">
        <f>Source!V162</f>
        <v>0</v>
      </c>
      <c r="AA302">
        <f>Source!X162</f>
        <v>1288.8399999999999</v>
      </c>
      <c r="AB302">
        <f>Source!Y162</f>
        <v>881.84</v>
      </c>
    </row>
    <row r="303" spans="1:28" ht="14.25" x14ac:dyDescent="0.2">
      <c r="C303" s="30" t="s">
        <v>766</v>
      </c>
      <c r="D303" s="30">
        <f>Source!BA162</f>
        <v>6.53</v>
      </c>
      <c r="F303" s="14"/>
      <c r="G303" s="14"/>
      <c r="H303" s="14"/>
    </row>
    <row r="304" spans="1:28" x14ac:dyDescent="0.2">
      <c r="C304" s="30" t="s">
        <v>767</v>
      </c>
      <c r="D304" s="30">
        <f>Source!BB162</f>
        <v>6.53</v>
      </c>
    </row>
    <row r="305" spans="1:28" x14ac:dyDescent="0.2">
      <c r="C305" s="30" t="s">
        <v>768</v>
      </c>
      <c r="D305" s="30">
        <f>Source!BC162</f>
        <v>6.53</v>
      </c>
    </row>
    <row r="306" spans="1:28" x14ac:dyDescent="0.2">
      <c r="C306" s="30" t="s">
        <v>769</v>
      </c>
      <c r="D306" s="30">
        <f>Source!BS162</f>
        <v>6.53</v>
      </c>
    </row>
    <row r="307" spans="1:28" x14ac:dyDescent="0.2">
      <c r="C307" s="11" t="s">
        <v>776</v>
      </c>
      <c r="D307" s="42"/>
      <c r="E307" s="42"/>
      <c r="F307" s="42">
        <f>Source!BZ162</f>
        <v>95</v>
      </c>
      <c r="G307" s="68">
        <f>(Source!AF162+Source!AE162)*Source!FX162/100</f>
        <v>14.097999999999999</v>
      </c>
      <c r="H307" s="69">
        <f>Source!X162</f>
        <v>1288.8399999999999</v>
      </c>
    </row>
    <row r="308" spans="1:28" x14ac:dyDescent="0.2">
      <c r="C308" s="11" t="s">
        <v>777</v>
      </c>
      <c r="D308" s="42"/>
      <c r="E308" s="42"/>
      <c r="F308" s="42">
        <f>Source!CA162</f>
        <v>65</v>
      </c>
      <c r="G308" s="68">
        <f>(Source!AF162+Source!AE162)*Source!FY162/100</f>
        <v>9.6460000000000008</v>
      </c>
      <c r="H308" s="69">
        <f>Source!Y162</f>
        <v>881.84</v>
      </c>
    </row>
    <row r="309" spans="1:28" x14ac:dyDescent="0.2">
      <c r="C309" s="11" t="s">
        <v>778</v>
      </c>
      <c r="D309" s="42"/>
      <c r="E309" s="42"/>
      <c r="F309" s="42"/>
      <c r="G309" s="68">
        <f>((Source!AF162+Source!AE162)*Source!FX162/100)+((Source!AF162+Source!AE162)*Source!FY162/100)+Source!AB162</f>
        <v>59.723999999999997</v>
      </c>
      <c r="H309" s="69">
        <f>Source!O162+Source!X162+Source!Y162</f>
        <v>5459.97</v>
      </c>
    </row>
    <row r="310" spans="1:28" ht="28.5" x14ac:dyDescent="0.2">
      <c r="A310" s="56">
        <v>50</v>
      </c>
      <c r="B310" s="56" t="str">
        <f>Source!E164</f>
        <v>23,1</v>
      </c>
      <c r="C310" s="56" t="str">
        <f>Source!G164</f>
        <v>Выключатели автоматические «IEK» ВА47-29 1Р 10А, характеристика С</v>
      </c>
      <c r="D310" s="56" t="str">
        <f>Source!F164</f>
        <v>62.1.01.09-0004</v>
      </c>
      <c r="E310" s="39" t="str">
        <f>Source!H164</f>
        <v>шт.</v>
      </c>
      <c r="F310" s="14">
        <f>Source!I164</f>
        <v>7</v>
      </c>
      <c r="G310" s="27">
        <f>Source!AB164</f>
        <v>13.12</v>
      </c>
      <c r="H310" s="28">
        <f>Source!O164</f>
        <v>599.72</v>
      </c>
      <c r="T310">
        <f>Source!O164+Source!X164+Source!Y164</f>
        <v>599.72</v>
      </c>
      <c r="U310">
        <f>Source!P164</f>
        <v>599.72</v>
      </c>
      <c r="V310">
        <f>Source!S164</f>
        <v>0</v>
      </c>
      <c r="W310">
        <f>Source!Q164</f>
        <v>0</v>
      </c>
      <c r="X310">
        <f>Source!R164</f>
        <v>0</v>
      </c>
      <c r="Y310">
        <f>Source!U164</f>
        <v>0</v>
      </c>
      <c r="Z310">
        <f>Source!V164</f>
        <v>0</v>
      </c>
      <c r="AA310">
        <f>Source!X164</f>
        <v>0</v>
      </c>
      <c r="AB310">
        <f>Source!Y164</f>
        <v>0</v>
      </c>
    </row>
    <row r="311" spans="1:28" ht="14.25" x14ac:dyDescent="0.2">
      <c r="C311" s="30" t="s">
        <v>768</v>
      </c>
      <c r="D311" s="30">
        <f>Source!BC164</f>
        <v>6.53</v>
      </c>
      <c r="F311" s="14"/>
      <c r="G311" s="14"/>
      <c r="H311" s="14"/>
    </row>
    <row r="312" spans="1:28" ht="42.75" x14ac:dyDescent="0.2">
      <c r="A312" s="56">
        <v>51</v>
      </c>
      <c r="B312" s="56" t="str">
        <f>Source!E166</f>
        <v>23,2</v>
      </c>
      <c r="C312" s="56" t="str">
        <f>Source!G166</f>
        <v>Боксы модульные для автоматических выключателей наружной установки КМПн 2/2</v>
      </c>
      <c r="D312" s="56" t="str">
        <f>Source!F166</f>
        <v>62.1.02.03-0003</v>
      </c>
      <c r="E312" s="39" t="str">
        <f>Source!H166</f>
        <v>10 шт.</v>
      </c>
      <c r="F312" s="14">
        <f>Source!I166</f>
        <v>0.7</v>
      </c>
      <c r="G312" s="27">
        <f>Source!AB166</f>
        <v>188.5</v>
      </c>
      <c r="H312" s="28">
        <f>Source!O166</f>
        <v>861.63</v>
      </c>
      <c r="T312">
        <f>Source!O166+Source!X166+Source!Y166</f>
        <v>861.63</v>
      </c>
      <c r="U312">
        <f>Source!P166</f>
        <v>861.63</v>
      </c>
      <c r="V312">
        <f>Source!S166</f>
        <v>0</v>
      </c>
      <c r="W312">
        <f>Source!Q166</f>
        <v>0</v>
      </c>
      <c r="X312">
        <f>Source!R166</f>
        <v>0</v>
      </c>
      <c r="Y312">
        <f>Source!U166</f>
        <v>0</v>
      </c>
      <c r="Z312">
        <f>Source!V166</f>
        <v>0</v>
      </c>
      <c r="AA312">
        <f>Source!X166</f>
        <v>0</v>
      </c>
      <c r="AB312">
        <f>Source!Y166</f>
        <v>0</v>
      </c>
    </row>
    <row r="313" spans="1:28" ht="14.25" x14ac:dyDescent="0.2">
      <c r="C313" s="30" t="s">
        <v>768</v>
      </c>
      <c r="D313" s="30">
        <f>Source!BC166</f>
        <v>6.53</v>
      </c>
      <c r="F313" s="14"/>
      <c r="G313" s="14"/>
      <c r="H313" s="14"/>
    </row>
    <row r="314" spans="1:28" ht="28.5" x14ac:dyDescent="0.2">
      <c r="A314" s="56">
        <v>52</v>
      </c>
      <c r="B314" s="56" t="str">
        <f>Source!E168</f>
        <v>24</v>
      </c>
      <c r="C314" s="56" t="str">
        <f>Source!G168</f>
        <v>Пульт, рабочее место, масса до 0,3 т</v>
      </c>
      <c r="D314" s="56" t="str">
        <f>Source!F168</f>
        <v>м11-04-005-01</v>
      </c>
      <c r="E314" s="39" t="str">
        <f>Source!H168</f>
        <v>ШТ</v>
      </c>
      <c r="F314" s="14">
        <f>Source!I168</f>
        <v>1</v>
      </c>
      <c r="G314" s="27">
        <f>Source!AB168</f>
        <v>311.58999999999997</v>
      </c>
      <c r="H314" s="28">
        <f>Source!O168</f>
        <v>2034.68</v>
      </c>
      <c r="T314">
        <f>Source!O168+Source!X168+Source!Y168</f>
        <v>4013.65</v>
      </c>
      <c r="U314">
        <f>Source!P168</f>
        <v>306.91000000000003</v>
      </c>
      <c r="V314">
        <f>Source!S168</f>
        <v>1183.17</v>
      </c>
      <c r="W314">
        <f>Source!Q168</f>
        <v>544.6</v>
      </c>
      <c r="X314">
        <f>Source!R168</f>
        <v>77.319999999999993</v>
      </c>
      <c r="Y314">
        <f>Source!U168</f>
        <v>20.2</v>
      </c>
      <c r="Z314">
        <f>Source!V168</f>
        <v>0.95</v>
      </c>
      <c r="AA314">
        <f>Source!X168</f>
        <v>1159.6500000000001</v>
      </c>
      <c r="AB314">
        <f>Source!Y168</f>
        <v>819.32</v>
      </c>
    </row>
    <row r="315" spans="1:28" ht="14.25" x14ac:dyDescent="0.2">
      <c r="C315" s="30" t="s">
        <v>766</v>
      </c>
      <c r="D315" s="30">
        <f>Source!BA168</f>
        <v>6.53</v>
      </c>
      <c r="F315" s="14"/>
      <c r="G315" s="14"/>
      <c r="H315" s="14"/>
    </row>
    <row r="316" spans="1:28" x14ac:dyDescent="0.2">
      <c r="C316" s="30" t="s">
        <v>767</v>
      </c>
      <c r="D316" s="30">
        <f>Source!BB168</f>
        <v>6.53</v>
      </c>
    </row>
    <row r="317" spans="1:28" x14ac:dyDescent="0.2">
      <c r="C317" s="30" t="s">
        <v>768</v>
      </c>
      <c r="D317" s="30">
        <f>Source!BC168</f>
        <v>6.53</v>
      </c>
    </row>
    <row r="318" spans="1:28" x14ac:dyDescent="0.2">
      <c r="C318" s="30" t="s">
        <v>769</v>
      </c>
      <c r="D318" s="30">
        <f>Source!BS168</f>
        <v>6.53</v>
      </c>
    </row>
    <row r="319" spans="1:28" x14ac:dyDescent="0.2">
      <c r="C319" s="11" t="s">
        <v>776</v>
      </c>
      <c r="D319" s="42"/>
      <c r="E319" s="42"/>
      <c r="F319" s="42">
        <f>Source!BZ168</f>
        <v>92</v>
      </c>
      <c r="G319" s="68">
        <f>(Source!AF168+Source!AE168)*Source!FX168/100</f>
        <v>177.58759999999998</v>
      </c>
      <c r="H319" s="69">
        <f>Source!X168</f>
        <v>1159.6500000000001</v>
      </c>
    </row>
    <row r="320" spans="1:28" x14ac:dyDescent="0.2">
      <c r="C320" s="11" t="s">
        <v>777</v>
      </c>
      <c r="D320" s="42"/>
      <c r="E320" s="42"/>
      <c r="F320" s="42">
        <f>Source!CA168</f>
        <v>65</v>
      </c>
      <c r="G320" s="68">
        <f>(Source!AF168+Source!AE168)*Source!FY168/100</f>
        <v>125.46950000000001</v>
      </c>
      <c r="H320" s="69">
        <f>Source!Y168</f>
        <v>819.32</v>
      </c>
    </row>
    <row r="321" spans="1:28" x14ac:dyDescent="0.2">
      <c r="C321" s="11" t="s">
        <v>778</v>
      </c>
      <c r="D321" s="42"/>
      <c r="E321" s="42"/>
      <c r="F321" s="42"/>
      <c r="G321" s="68">
        <f>((Source!AF168+Source!AE168)*Source!FX168/100)+((Source!AF168+Source!AE168)*Source!FY168/100)+Source!AB168</f>
        <v>614.64709999999991</v>
      </c>
      <c r="H321" s="69">
        <f>Source!O168+Source!X168+Source!Y168</f>
        <v>4013.65</v>
      </c>
    </row>
    <row r="322" spans="1:28" ht="28.5" x14ac:dyDescent="0.2">
      <c r="A322" s="56">
        <v>53</v>
      </c>
      <c r="B322" s="56" t="str">
        <f>Source!E170</f>
        <v>24,1</v>
      </c>
      <c r="C322" s="56" t="str">
        <f>Source!G170</f>
        <v>Преобразователь интерфейса, марка "С2000-ПИ"</v>
      </c>
      <c r="D322" s="56" t="str">
        <f>Source!F170</f>
        <v>61.1.04.03-0011</v>
      </c>
      <c r="E322" s="39" t="str">
        <f>Source!H170</f>
        <v>шт.</v>
      </c>
      <c r="F322" s="14">
        <f>Source!I170</f>
        <v>1</v>
      </c>
      <c r="G322" s="27">
        <f>Source!AB170</f>
        <v>282.83999999999997</v>
      </c>
      <c r="H322" s="28">
        <f>Source!O170</f>
        <v>1846.95</v>
      </c>
      <c r="T322">
        <f>Source!O170+Source!X170+Source!Y170</f>
        <v>1846.95</v>
      </c>
      <c r="U322">
        <f>Source!P170</f>
        <v>1846.95</v>
      </c>
      <c r="V322">
        <f>Source!S170</f>
        <v>0</v>
      </c>
      <c r="W322">
        <f>Source!Q170</f>
        <v>0</v>
      </c>
      <c r="X322">
        <f>Source!R170</f>
        <v>0</v>
      </c>
      <c r="Y322">
        <f>Source!U170</f>
        <v>0</v>
      </c>
      <c r="Z322">
        <f>Source!V170</f>
        <v>0</v>
      </c>
      <c r="AA322">
        <f>Source!X170</f>
        <v>0</v>
      </c>
      <c r="AB322">
        <f>Source!Y170</f>
        <v>0</v>
      </c>
    </row>
    <row r="323" spans="1:28" ht="14.25" x14ac:dyDescent="0.2">
      <c r="C323" s="30" t="s">
        <v>768</v>
      </c>
      <c r="D323" s="30">
        <f>Source!BC170</f>
        <v>6.53</v>
      </c>
      <c r="F323" s="14"/>
      <c r="G323" s="14"/>
      <c r="H323" s="14"/>
    </row>
    <row r="324" spans="1:28" ht="54" x14ac:dyDescent="0.2">
      <c r="A324" s="56">
        <v>54</v>
      </c>
      <c r="B324" s="56" t="str">
        <f>Source!E172</f>
        <v>24,2</v>
      </c>
      <c r="C324" s="56" t="s">
        <v>719</v>
      </c>
      <c r="D324" s="56" t="str">
        <f>Source!F172</f>
        <v>Цена поставщика</v>
      </c>
      <c r="E324" s="39" t="str">
        <f>Source!H172</f>
        <v>ШТ</v>
      </c>
      <c r="F324" s="14">
        <f>Source!I172</f>
        <v>1</v>
      </c>
      <c r="G324" s="27">
        <f>Source!AB172</f>
        <v>2265.81</v>
      </c>
      <c r="H324" s="28">
        <f>Source!O172</f>
        <v>7998.31</v>
      </c>
      <c r="T324">
        <f>Source!O172+Source!X172+Source!Y172</f>
        <v>7998.31</v>
      </c>
      <c r="U324">
        <f>Source!P172</f>
        <v>7998.31</v>
      </c>
      <c r="V324">
        <f>Source!S172</f>
        <v>0</v>
      </c>
      <c r="W324">
        <f>Source!Q172</f>
        <v>0</v>
      </c>
      <c r="X324">
        <f>Source!R172</f>
        <v>0</v>
      </c>
      <c r="Y324">
        <f>Source!U172</f>
        <v>0</v>
      </c>
      <c r="Z324">
        <f>Source!V172</f>
        <v>0</v>
      </c>
      <c r="AA324">
        <f>Source!X172</f>
        <v>0</v>
      </c>
      <c r="AB324">
        <f>Source!Y172</f>
        <v>0</v>
      </c>
    </row>
    <row r="325" spans="1:28" ht="14.25" x14ac:dyDescent="0.2">
      <c r="C325" s="30" t="s">
        <v>768</v>
      </c>
      <c r="D325" s="30">
        <f>Source!BC172</f>
        <v>3.53</v>
      </c>
      <c r="F325" s="14"/>
      <c r="G325" s="14"/>
      <c r="H325" s="14"/>
    </row>
    <row r="326" spans="1:28" ht="54" x14ac:dyDescent="0.2">
      <c r="A326" s="56">
        <v>55</v>
      </c>
      <c r="B326" s="56" t="str">
        <f>Source!E174</f>
        <v>24,3</v>
      </c>
      <c r="C326" s="56" t="s">
        <v>720</v>
      </c>
      <c r="D326" s="56" t="str">
        <f>Source!F174</f>
        <v>Цена поставщика</v>
      </c>
      <c r="E326" s="39" t="str">
        <f>Source!H174</f>
        <v>ШТ</v>
      </c>
      <c r="F326" s="14">
        <f>Source!I174</f>
        <v>1</v>
      </c>
      <c r="G326" s="27">
        <f>Source!AB174</f>
        <v>1132.9000000000001</v>
      </c>
      <c r="H326" s="28">
        <f>Source!O174</f>
        <v>3999.14</v>
      </c>
      <c r="T326">
        <f>Source!O174+Source!X174+Source!Y174</f>
        <v>3999.14</v>
      </c>
      <c r="U326">
        <f>Source!P174</f>
        <v>3999.14</v>
      </c>
      <c r="V326">
        <f>Source!S174</f>
        <v>0</v>
      </c>
      <c r="W326">
        <f>Source!Q174</f>
        <v>0</v>
      </c>
      <c r="X326">
        <f>Source!R174</f>
        <v>0</v>
      </c>
      <c r="Y326">
        <f>Source!U174</f>
        <v>0</v>
      </c>
      <c r="Z326">
        <f>Source!V174</f>
        <v>0</v>
      </c>
      <c r="AA326">
        <f>Source!X174</f>
        <v>0</v>
      </c>
      <c r="AB326">
        <f>Source!Y174</f>
        <v>0</v>
      </c>
    </row>
    <row r="327" spans="1:28" ht="14.25" x14ac:dyDescent="0.2">
      <c r="C327" s="30" t="s">
        <v>768</v>
      </c>
      <c r="D327" s="30">
        <f>Source!BC174</f>
        <v>3.53</v>
      </c>
      <c r="F327" s="14"/>
      <c r="G327" s="14"/>
      <c r="H327" s="14"/>
    </row>
    <row r="328" spans="1:28" ht="54" x14ac:dyDescent="0.2">
      <c r="A328" s="56">
        <v>56</v>
      </c>
      <c r="B328" s="56" t="str">
        <f>Source!E176</f>
        <v>24,4</v>
      </c>
      <c r="C328" s="56" t="s">
        <v>721</v>
      </c>
      <c r="D328" s="56" t="str">
        <f>Source!F176</f>
        <v>Цена поставщика</v>
      </c>
      <c r="E328" s="39" t="str">
        <f>Source!H176</f>
        <v>ШТ</v>
      </c>
      <c r="F328" s="14">
        <f>Source!I176</f>
        <v>1</v>
      </c>
      <c r="G328" s="27">
        <f>Source!AB176</f>
        <v>7210.11</v>
      </c>
      <c r="H328" s="28">
        <f>Source!O176</f>
        <v>25451.69</v>
      </c>
      <c r="T328">
        <f>Source!O176+Source!X176+Source!Y176</f>
        <v>25451.69</v>
      </c>
      <c r="U328">
        <f>Source!P176</f>
        <v>25451.69</v>
      </c>
      <c r="V328">
        <f>Source!S176</f>
        <v>0</v>
      </c>
      <c r="W328">
        <f>Source!Q176</f>
        <v>0</v>
      </c>
      <c r="X328">
        <f>Source!R176</f>
        <v>0</v>
      </c>
      <c r="Y328">
        <f>Source!U176</f>
        <v>0</v>
      </c>
      <c r="Z328">
        <f>Source!V176</f>
        <v>0</v>
      </c>
      <c r="AA328">
        <f>Source!X176</f>
        <v>0</v>
      </c>
      <c r="AB328">
        <f>Source!Y176</f>
        <v>0</v>
      </c>
    </row>
    <row r="329" spans="1:28" ht="14.25" x14ac:dyDescent="0.2">
      <c r="C329" s="30" t="s">
        <v>768</v>
      </c>
      <c r="D329" s="30">
        <f>Source!BC176</f>
        <v>3.53</v>
      </c>
      <c r="F329" s="14"/>
      <c r="G329" s="14"/>
      <c r="H329" s="14"/>
    </row>
    <row r="330" spans="1:28" ht="68.25" x14ac:dyDescent="0.2">
      <c r="A330" s="56">
        <v>57</v>
      </c>
      <c r="B330" s="56" t="str">
        <f>Source!E178</f>
        <v>24,5</v>
      </c>
      <c r="C330" s="56" t="s">
        <v>722</v>
      </c>
      <c r="D330" s="56" t="str">
        <f>Source!F178</f>
        <v>Цена поставщика</v>
      </c>
      <c r="E330" s="39" t="str">
        <f>Source!H178</f>
        <v>ШТ</v>
      </c>
      <c r="F330" s="14">
        <f>Source!I178</f>
        <v>1</v>
      </c>
      <c r="G330" s="27">
        <f>Source!AB178</f>
        <v>1406.83</v>
      </c>
      <c r="H330" s="28">
        <f>Source!O178</f>
        <v>4966.1099999999997</v>
      </c>
      <c r="T330">
        <f>Source!O178+Source!X178+Source!Y178</f>
        <v>4966.1099999999997</v>
      </c>
      <c r="U330">
        <f>Source!P178</f>
        <v>4966.1099999999997</v>
      </c>
      <c r="V330">
        <f>Source!S178</f>
        <v>0</v>
      </c>
      <c r="W330">
        <f>Source!Q178</f>
        <v>0</v>
      </c>
      <c r="X330">
        <f>Source!R178</f>
        <v>0</v>
      </c>
      <c r="Y330">
        <f>Source!U178</f>
        <v>0</v>
      </c>
      <c r="Z330">
        <f>Source!V178</f>
        <v>0</v>
      </c>
      <c r="AA330">
        <f>Source!X178</f>
        <v>0</v>
      </c>
      <c r="AB330">
        <f>Source!Y178</f>
        <v>0</v>
      </c>
    </row>
    <row r="331" spans="1:28" ht="14.25" x14ac:dyDescent="0.2">
      <c r="C331" s="30" t="s">
        <v>768</v>
      </c>
      <c r="D331" s="30">
        <f>Source!BC178</f>
        <v>3.53</v>
      </c>
      <c r="F331" s="14"/>
      <c r="G331" s="14"/>
      <c r="H331" s="14"/>
    </row>
    <row r="332" spans="1:28" ht="39.75" x14ac:dyDescent="0.2">
      <c r="A332" s="56">
        <v>58</v>
      </c>
      <c r="B332" s="56" t="str">
        <f>Source!E180</f>
        <v>24,6</v>
      </c>
      <c r="C332" s="56" t="s">
        <v>723</v>
      </c>
      <c r="D332" s="56" t="str">
        <f>Source!F180</f>
        <v>Цена поставщика</v>
      </c>
      <c r="E332" s="39" t="str">
        <f>Source!H180</f>
        <v>ШТ</v>
      </c>
      <c r="F332" s="14">
        <f>Source!I180</f>
        <v>1</v>
      </c>
      <c r="G332" s="27">
        <f>Source!AB180</f>
        <v>146.49</v>
      </c>
      <c r="H332" s="28">
        <f>Source!O180</f>
        <v>517.11</v>
      </c>
      <c r="T332">
        <f>Source!O180+Source!X180+Source!Y180</f>
        <v>517.11</v>
      </c>
      <c r="U332">
        <f>Source!P180</f>
        <v>517.11</v>
      </c>
      <c r="V332">
        <f>Source!S180</f>
        <v>0</v>
      </c>
      <c r="W332">
        <f>Source!Q180</f>
        <v>0</v>
      </c>
      <c r="X332">
        <f>Source!R180</f>
        <v>0</v>
      </c>
      <c r="Y332">
        <f>Source!U180</f>
        <v>0</v>
      </c>
      <c r="Z332">
        <f>Source!V180</f>
        <v>0</v>
      </c>
      <c r="AA332">
        <f>Source!X180</f>
        <v>0</v>
      </c>
      <c r="AB332">
        <f>Source!Y180</f>
        <v>0</v>
      </c>
    </row>
    <row r="333" spans="1:28" ht="14.25" x14ac:dyDescent="0.2">
      <c r="C333" s="30" t="s">
        <v>768</v>
      </c>
      <c r="D333" s="30">
        <f>Source!BC180</f>
        <v>3.53</v>
      </c>
      <c r="F333" s="14"/>
      <c r="G333" s="14"/>
      <c r="H333" s="14"/>
    </row>
    <row r="334" spans="1:28" ht="54" x14ac:dyDescent="0.2">
      <c r="A334" s="56">
        <v>59</v>
      </c>
      <c r="B334" s="56" t="str">
        <f>Source!E182</f>
        <v>24,7</v>
      </c>
      <c r="C334" s="56" t="s">
        <v>724</v>
      </c>
      <c r="D334" s="56" t="str">
        <f>Source!F182</f>
        <v>Цена поставщика</v>
      </c>
      <c r="E334" s="39" t="str">
        <f>Source!H182</f>
        <v>ШТ</v>
      </c>
      <c r="F334" s="14">
        <f>Source!I182</f>
        <v>1</v>
      </c>
      <c r="G334" s="27">
        <f>Source!AB182</f>
        <v>10437.89</v>
      </c>
      <c r="H334" s="28">
        <f>Source!O182</f>
        <v>36845.75</v>
      </c>
      <c r="T334">
        <f>Source!O182+Source!X182+Source!Y182</f>
        <v>36845.75</v>
      </c>
      <c r="U334">
        <f>Source!P182</f>
        <v>36845.75</v>
      </c>
      <c r="V334">
        <f>Source!S182</f>
        <v>0</v>
      </c>
      <c r="W334">
        <f>Source!Q182</f>
        <v>0</v>
      </c>
      <c r="X334">
        <f>Source!R182</f>
        <v>0</v>
      </c>
      <c r="Y334">
        <f>Source!U182</f>
        <v>0</v>
      </c>
      <c r="Z334">
        <f>Source!V182</f>
        <v>0</v>
      </c>
      <c r="AA334">
        <f>Source!X182</f>
        <v>0</v>
      </c>
      <c r="AB334">
        <f>Source!Y182</f>
        <v>0</v>
      </c>
    </row>
    <row r="335" spans="1:28" ht="14.25" x14ac:dyDescent="0.2">
      <c r="C335" s="30" t="s">
        <v>768</v>
      </c>
      <c r="D335" s="30">
        <f>Source!BC182</f>
        <v>3.53</v>
      </c>
      <c r="F335" s="14"/>
      <c r="G335" s="14"/>
      <c r="H335" s="14"/>
    </row>
    <row r="337" spans="1:28" ht="15" x14ac:dyDescent="0.25">
      <c r="A337" s="70"/>
      <c r="B337" s="70"/>
      <c r="C337" s="92" t="str">
        <f>CONCATENATE("Итого по разделу: ",IF(Source!G184&lt;&gt;"Новый раздел", Source!G184, ""))</f>
        <v>Итого по разделу: Раздел 2 Основное оборудование</v>
      </c>
      <c r="D337" s="92"/>
      <c r="E337" s="92"/>
      <c r="F337" s="92"/>
      <c r="G337" s="70"/>
      <c r="H337" s="71">
        <f>IF(SUM(T113:T336)=0, "-", SUM(T113:T336))</f>
        <v>1846401.07</v>
      </c>
    </row>
    <row r="338" spans="1:28" ht="15" x14ac:dyDescent="0.25">
      <c r="A338" s="70"/>
      <c r="B338" s="70"/>
      <c r="C338" s="70"/>
      <c r="D338" s="70"/>
      <c r="E338" s="70"/>
      <c r="F338" s="70"/>
      <c r="G338" s="70"/>
      <c r="H338" s="70"/>
    </row>
    <row r="340" spans="1:28" ht="14.25" x14ac:dyDescent="0.2">
      <c r="C340" s="90" t="str">
        <f>Source!H212</f>
        <v>Всего</v>
      </c>
      <c r="D340" s="90"/>
      <c r="E340" s="90"/>
      <c r="F340" s="90"/>
      <c r="G340" s="82">
        <f>IF(Source!P212=0, "", Source!P212)</f>
        <v>1846401.07</v>
      </c>
      <c r="H340" s="82"/>
    </row>
    <row r="341" spans="1:28" ht="14.25" x14ac:dyDescent="0.2">
      <c r="C341" s="90" t="str">
        <f>Source!H213</f>
        <v>Итого НДС 18%</v>
      </c>
      <c r="D341" s="90"/>
      <c r="E341" s="90"/>
      <c r="F341" s="90"/>
      <c r="G341" s="82">
        <f>IF(Source!P213=0, "", Source!P213)</f>
        <v>332352.19</v>
      </c>
      <c r="H341" s="82"/>
    </row>
    <row r="342" spans="1:28" ht="14.25" x14ac:dyDescent="0.2">
      <c r="C342" s="90" t="str">
        <f>Source!H214</f>
        <v>Всего по смете</v>
      </c>
      <c r="D342" s="90"/>
      <c r="E342" s="90"/>
      <c r="F342" s="90"/>
      <c r="G342" s="82">
        <f>IF(Source!P214=0, "", Source!P214)</f>
        <v>2178753.2599999998</v>
      </c>
      <c r="H342" s="82"/>
    </row>
    <row r="344" spans="1:28" ht="16.5" x14ac:dyDescent="0.25">
      <c r="A344" s="93" t="str">
        <f>CONCATENATE("Раздел: ",IF(Source!G216&lt;&gt;"Новый раздел", Source!G216, ""))</f>
        <v>Раздел: Раздел 3 Кабели и провода</v>
      </c>
      <c r="B344" s="93"/>
      <c r="C344" s="93"/>
      <c r="D344" s="93"/>
      <c r="E344" s="93"/>
      <c r="F344" s="93"/>
      <c r="G344" s="93"/>
      <c r="H344" s="93"/>
    </row>
    <row r="345" spans="1:28" ht="71.25" x14ac:dyDescent="0.2">
      <c r="A345" s="56">
        <v>60</v>
      </c>
      <c r="B345" s="56" t="str">
        <f>Source!E221</f>
        <v>25</v>
      </c>
      <c r="C345" s="56" t="str">
        <f>Source!G221</f>
        <v>Затягивание провода в проложенные трубы и металлические рукава первого одножильного или многожильного в общей оплетке, суммарное сечение до 2,5 мм2</v>
      </c>
      <c r="D345" s="56" t="str">
        <f>Source!F221</f>
        <v>м08-02-412-01</v>
      </c>
      <c r="E345" s="39" t="str">
        <f>Source!H221</f>
        <v>100 м</v>
      </c>
      <c r="F345" s="14">
        <f>Source!I221</f>
        <v>7.3</v>
      </c>
      <c r="G345" s="27">
        <f>Source!AB221</f>
        <v>55.26</v>
      </c>
      <c r="H345" s="28">
        <f>Source!O221</f>
        <v>2634.19</v>
      </c>
      <c r="T345">
        <f>Source!O221+Source!X221+Source!Y221</f>
        <v>5873.4000000000005</v>
      </c>
      <c r="U345">
        <f>Source!P221</f>
        <v>537.23</v>
      </c>
      <c r="V345">
        <f>Source!S221</f>
        <v>2012.11</v>
      </c>
      <c r="W345">
        <f>Source!Q221</f>
        <v>84.85</v>
      </c>
      <c r="X345">
        <f>Source!R221</f>
        <v>12.39</v>
      </c>
      <c r="Y345">
        <f>Source!U221</f>
        <v>32.777000000000001</v>
      </c>
      <c r="Z345">
        <f>Source!V221</f>
        <v>0.14599999999999999</v>
      </c>
      <c r="AA345">
        <f>Source!X221</f>
        <v>1923.28</v>
      </c>
      <c r="AB345">
        <f>Source!Y221</f>
        <v>1315.93</v>
      </c>
    </row>
    <row r="346" spans="1:28" ht="14.25" x14ac:dyDescent="0.2">
      <c r="C346" s="30" t="str">
        <f>"Объем: "&amp;Source!I221&amp;"=730/"&amp;"100"</f>
        <v>Объем: 7,3=730/100</v>
      </c>
      <c r="F346" s="14"/>
      <c r="G346" s="14"/>
      <c r="H346" s="14"/>
    </row>
    <row r="347" spans="1:28" x14ac:dyDescent="0.2">
      <c r="C347" s="30" t="s">
        <v>766</v>
      </c>
      <c r="D347" s="30">
        <f>Source!BA221</f>
        <v>6.53</v>
      </c>
    </row>
    <row r="348" spans="1:28" x14ac:dyDescent="0.2">
      <c r="C348" s="30" t="s">
        <v>767</v>
      </c>
      <c r="D348" s="30">
        <f>Source!BB221</f>
        <v>6.53</v>
      </c>
    </row>
    <row r="349" spans="1:28" x14ac:dyDescent="0.2">
      <c r="C349" s="30" t="s">
        <v>768</v>
      </c>
      <c r="D349" s="30">
        <f>Source!BC221</f>
        <v>6.53</v>
      </c>
    </row>
    <row r="350" spans="1:28" x14ac:dyDescent="0.2">
      <c r="C350" s="30" t="s">
        <v>769</v>
      </c>
      <c r="D350" s="30">
        <f>Source!BS221</f>
        <v>6.53</v>
      </c>
    </row>
    <row r="351" spans="1:28" x14ac:dyDescent="0.2">
      <c r="C351" s="11" t="s">
        <v>776</v>
      </c>
      <c r="D351" s="42"/>
      <c r="E351" s="42"/>
      <c r="F351" s="42">
        <f>Source!BZ221</f>
        <v>95</v>
      </c>
      <c r="G351" s="68">
        <f>(Source!AF221+Source!AE221)*Source!FX221/100</f>
        <v>40.346499999999999</v>
      </c>
      <c r="H351" s="69">
        <f>Source!X221</f>
        <v>1923.28</v>
      </c>
    </row>
    <row r="352" spans="1:28" x14ac:dyDescent="0.2">
      <c r="C352" s="11" t="s">
        <v>777</v>
      </c>
      <c r="D352" s="42"/>
      <c r="E352" s="42"/>
      <c r="F352" s="42">
        <f>Source!CA221</f>
        <v>65</v>
      </c>
      <c r="G352" s="68">
        <f>(Source!AF221+Source!AE221)*Source!FY221/100</f>
        <v>27.605499999999996</v>
      </c>
      <c r="H352" s="69">
        <f>Source!Y221</f>
        <v>1315.93</v>
      </c>
    </row>
    <row r="353" spans="1:28" x14ac:dyDescent="0.2">
      <c r="C353" s="11" t="s">
        <v>778</v>
      </c>
      <c r="D353" s="42"/>
      <c r="E353" s="42"/>
      <c r="F353" s="42"/>
      <c r="G353" s="68">
        <f>((Source!AF221+Source!AE221)*Source!FX221/100)+((Source!AF221+Source!AE221)*Source!FY221/100)+Source!AB221</f>
        <v>123.21199999999999</v>
      </c>
      <c r="H353" s="69">
        <f>Source!O221+Source!X221+Source!Y221</f>
        <v>5873.4000000000005</v>
      </c>
    </row>
    <row r="354" spans="1:28" ht="128.25" x14ac:dyDescent="0.2">
      <c r="A354" s="56">
        <v>61</v>
      </c>
      <c r="B354" s="56" t="str">
        <f>Source!E223</f>
        <v>25,1</v>
      </c>
      <c r="C354" s="56" t="str">
        <f>Source!G223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1х2х0,5</v>
      </c>
      <c r="D354" s="56" t="str">
        <f>Source!F223</f>
        <v>21.1.08.01-0131</v>
      </c>
      <c r="E354" s="39" t="str">
        <f>Source!H223</f>
        <v>1000 м</v>
      </c>
      <c r="F354" s="14">
        <f>Source!I223</f>
        <v>0.73</v>
      </c>
      <c r="G354" s="27">
        <f>Source!AB223</f>
        <v>7307.7</v>
      </c>
      <c r="H354" s="28">
        <f>Source!O223</f>
        <v>34835.08</v>
      </c>
      <c r="T354">
        <f>Source!O223+Source!X223+Source!Y223</f>
        <v>34835.08</v>
      </c>
      <c r="U354">
        <f>Source!P223</f>
        <v>34835.08</v>
      </c>
      <c r="V354">
        <f>Source!S223</f>
        <v>0</v>
      </c>
      <c r="W354">
        <f>Source!Q223</f>
        <v>0</v>
      </c>
      <c r="X354">
        <f>Source!R223</f>
        <v>0</v>
      </c>
      <c r="Y354">
        <f>Source!U223</f>
        <v>0</v>
      </c>
      <c r="Z354">
        <f>Source!V223</f>
        <v>0</v>
      </c>
      <c r="AA354">
        <f>Source!X223</f>
        <v>0</v>
      </c>
      <c r="AB354">
        <f>Source!Y223</f>
        <v>0</v>
      </c>
    </row>
    <row r="355" spans="1:28" ht="14.25" x14ac:dyDescent="0.2">
      <c r="C355" s="30" t="s">
        <v>768</v>
      </c>
      <c r="D355" s="30">
        <f>Source!BC223</f>
        <v>6.53</v>
      </c>
      <c r="F355" s="14"/>
      <c r="G355" s="14"/>
      <c r="H355" s="14"/>
    </row>
    <row r="356" spans="1:28" ht="28.5" x14ac:dyDescent="0.2">
      <c r="A356" s="56">
        <v>62</v>
      </c>
      <c r="B356" s="56" t="str">
        <f>Source!E225</f>
        <v>26</v>
      </c>
      <c r="C356" s="56" t="str">
        <f>Source!G225</f>
        <v>Короба пластмассовые шириной до 40 мм</v>
      </c>
      <c r="D356" s="56" t="str">
        <f>Source!F225</f>
        <v>м08-02-390-01</v>
      </c>
      <c r="E356" s="39" t="str">
        <f>Source!H225</f>
        <v>100 м</v>
      </c>
      <c r="F356" s="14">
        <f>Source!I225</f>
        <v>38.5</v>
      </c>
      <c r="G356" s="27">
        <f>Source!AB225</f>
        <v>206.76</v>
      </c>
      <c r="H356" s="28">
        <f>Source!O225</f>
        <v>51980.5</v>
      </c>
      <c r="T356">
        <f>Source!O225+Source!X225+Source!Y225</f>
        <v>114353.08</v>
      </c>
      <c r="U356">
        <f>Source!P225</f>
        <v>12954.9</v>
      </c>
      <c r="V356">
        <f>Source!S225</f>
        <v>38947.660000000003</v>
      </c>
      <c r="W356">
        <f>Source!Q225</f>
        <v>77.94</v>
      </c>
      <c r="X356">
        <f>Source!R225</f>
        <v>35.200000000000003</v>
      </c>
      <c r="Y356">
        <f>Source!U225</f>
        <v>627.16499999999996</v>
      </c>
      <c r="Z356">
        <f>Source!V225</f>
        <v>0.38500000000000001</v>
      </c>
      <c r="AA356">
        <f>Source!X225</f>
        <v>37033.72</v>
      </c>
      <c r="AB356">
        <f>Source!Y225</f>
        <v>25338.86</v>
      </c>
    </row>
    <row r="357" spans="1:28" ht="14.25" x14ac:dyDescent="0.2">
      <c r="C357" s="30" t="str">
        <f>"Объем: "&amp;Source!I225&amp;"=3850/"&amp;"100"</f>
        <v>Объем: 38,5=3850/100</v>
      </c>
      <c r="F357" s="14"/>
      <c r="G357" s="14"/>
      <c r="H357" s="14"/>
    </row>
    <row r="358" spans="1:28" x14ac:dyDescent="0.2">
      <c r="C358" s="30" t="s">
        <v>766</v>
      </c>
      <c r="D358" s="30">
        <f>Source!BA225</f>
        <v>6.53</v>
      </c>
    </row>
    <row r="359" spans="1:28" x14ac:dyDescent="0.2">
      <c r="C359" s="30" t="s">
        <v>767</v>
      </c>
      <c r="D359" s="30">
        <f>Source!BB225</f>
        <v>6.53</v>
      </c>
    </row>
    <row r="360" spans="1:28" x14ac:dyDescent="0.2">
      <c r="C360" s="30" t="s">
        <v>768</v>
      </c>
      <c r="D360" s="30">
        <f>Source!BC225</f>
        <v>6.53</v>
      </c>
    </row>
    <row r="361" spans="1:28" x14ac:dyDescent="0.2">
      <c r="C361" s="30" t="s">
        <v>769</v>
      </c>
      <c r="D361" s="30">
        <f>Source!BS225</f>
        <v>6.53</v>
      </c>
    </row>
    <row r="362" spans="1:28" x14ac:dyDescent="0.2">
      <c r="C362" s="11" t="s">
        <v>776</v>
      </c>
      <c r="D362" s="42"/>
      <c r="E362" s="42"/>
      <c r="F362" s="42">
        <f>Source!BZ225</f>
        <v>95</v>
      </c>
      <c r="G362" s="68">
        <f>(Source!AF225+Source!AE225)*Source!FX225/100</f>
        <v>147.30699999999996</v>
      </c>
      <c r="H362" s="69">
        <f>Source!X225</f>
        <v>37033.72</v>
      </c>
    </row>
    <row r="363" spans="1:28" x14ac:dyDescent="0.2">
      <c r="C363" s="11" t="s">
        <v>777</v>
      </c>
      <c r="D363" s="42"/>
      <c r="E363" s="42"/>
      <c r="F363" s="42">
        <f>Source!CA225</f>
        <v>65</v>
      </c>
      <c r="G363" s="68">
        <f>(Source!AF225+Source!AE225)*Source!FY225/100</f>
        <v>100.78899999999997</v>
      </c>
      <c r="H363" s="69">
        <f>Source!Y225</f>
        <v>25338.86</v>
      </c>
    </row>
    <row r="364" spans="1:28" x14ac:dyDescent="0.2">
      <c r="C364" s="11" t="s">
        <v>778</v>
      </c>
      <c r="D364" s="42"/>
      <c r="E364" s="42"/>
      <c r="F364" s="42"/>
      <c r="G364" s="68">
        <f>((Source!AF225+Source!AE225)*Source!FX225/100)+((Source!AF225+Source!AE225)*Source!FY225/100)+Source!AB225</f>
        <v>454.85599999999994</v>
      </c>
      <c r="H364" s="69">
        <f>Source!O225+Source!X225+Source!Y225</f>
        <v>114353.08</v>
      </c>
    </row>
    <row r="365" spans="1:28" ht="28.5" x14ac:dyDescent="0.2">
      <c r="A365" s="56">
        <v>63</v>
      </c>
      <c r="B365" s="56" t="str">
        <f>Source!E227</f>
        <v>26,1</v>
      </c>
      <c r="C365" s="56" t="str">
        <f>Source!G227</f>
        <v>Кабель-канал (короб) "Электропласт" 25x25 мм</v>
      </c>
      <c r="D365" s="56" t="str">
        <f>Source!F227</f>
        <v>20.2.05.04-0026</v>
      </c>
      <c r="E365" s="39" t="str">
        <f>Source!H227</f>
        <v>100 м</v>
      </c>
      <c r="F365" s="14">
        <f>Source!I227</f>
        <v>38.5</v>
      </c>
      <c r="G365" s="27">
        <f>Source!AB227</f>
        <v>248</v>
      </c>
      <c r="H365" s="28">
        <f>Source!O227</f>
        <v>62348.44</v>
      </c>
      <c r="T365">
        <f>Source!O227+Source!X227+Source!Y227</f>
        <v>62348.44</v>
      </c>
      <c r="U365">
        <f>Source!P227</f>
        <v>62348.44</v>
      </c>
      <c r="V365">
        <f>Source!S227</f>
        <v>0</v>
      </c>
      <c r="W365">
        <f>Source!Q227</f>
        <v>0</v>
      </c>
      <c r="X365">
        <f>Source!R227</f>
        <v>0</v>
      </c>
      <c r="Y365">
        <f>Source!U227</f>
        <v>0</v>
      </c>
      <c r="Z365">
        <f>Source!V227</f>
        <v>0</v>
      </c>
      <c r="AA365">
        <f>Source!X227</f>
        <v>0</v>
      </c>
      <c r="AB365">
        <f>Source!Y227</f>
        <v>0</v>
      </c>
    </row>
    <row r="366" spans="1:28" ht="14.25" x14ac:dyDescent="0.2">
      <c r="C366" s="30" t="s">
        <v>768</v>
      </c>
      <c r="D366" s="30">
        <f>Source!BC227</f>
        <v>6.53</v>
      </c>
      <c r="F366" s="14"/>
      <c r="G366" s="14"/>
      <c r="H366" s="14"/>
    </row>
    <row r="367" spans="1:28" ht="28.5" x14ac:dyDescent="0.2">
      <c r="A367" s="56">
        <v>64</v>
      </c>
      <c r="B367" s="56" t="str">
        <f>Source!E229</f>
        <v>27</v>
      </c>
      <c r="C367" s="56" t="str">
        <f>Source!G229</f>
        <v>Прокладка труб гофрированных ПВХ для защиты проводов и кабелей</v>
      </c>
      <c r="D367" s="56" t="str">
        <f>Source!F229</f>
        <v>м08-10-010-01</v>
      </c>
      <c r="E367" s="39" t="str">
        <f>Source!H229</f>
        <v>100 м</v>
      </c>
      <c r="F367" s="14">
        <f>Source!I229</f>
        <v>2</v>
      </c>
      <c r="G367" s="27">
        <f>Source!AB229</f>
        <v>156.33000000000001</v>
      </c>
      <c r="H367" s="28">
        <f>Source!O229</f>
        <v>2041.67</v>
      </c>
      <c r="T367">
        <f>Source!O229+Source!X229+Source!Y229</f>
        <v>4957.49</v>
      </c>
      <c r="U367">
        <f>Source!P229</f>
        <v>219.28</v>
      </c>
      <c r="V367">
        <f>Source!S229</f>
        <v>1822.39</v>
      </c>
      <c r="W367">
        <f>Source!Q229</f>
        <v>0</v>
      </c>
      <c r="X367">
        <f>Source!R229</f>
        <v>0</v>
      </c>
      <c r="Y367">
        <f>Source!U229</f>
        <v>30.4</v>
      </c>
      <c r="Z367">
        <f>Source!V229</f>
        <v>0</v>
      </c>
      <c r="AA367">
        <f>Source!X229</f>
        <v>1731.27</v>
      </c>
      <c r="AB367">
        <f>Source!Y229</f>
        <v>1184.55</v>
      </c>
    </row>
    <row r="368" spans="1:28" ht="14.25" x14ac:dyDescent="0.2">
      <c r="C368" s="30" t="str">
        <f>"Объем: "&amp;Source!I229&amp;"=200/"&amp;"100"</f>
        <v>Объем: 2=200/100</v>
      </c>
      <c r="F368" s="14"/>
      <c r="G368" s="14"/>
      <c r="H368" s="14"/>
    </row>
    <row r="369" spans="1:28" x14ac:dyDescent="0.2">
      <c r="C369" s="30" t="s">
        <v>766</v>
      </c>
      <c r="D369" s="30">
        <f>Source!BA229</f>
        <v>6.53</v>
      </c>
    </row>
    <row r="370" spans="1:28" x14ac:dyDescent="0.2">
      <c r="C370" s="30" t="s">
        <v>767</v>
      </c>
      <c r="D370" s="30">
        <f>Source!BB229</f>
        <v>6.53</v>
      </c>
    </row>
    <row r="371" spans="1:28" x14ac:dyDescent="0.2">
      <c r="C371" s="30" t="s">
        <v>768</v>
      </c>
      <c r="D371" s="30">
        <f>Source!BC229</f>
        <v>6.53</v>
      </c>
    </row>
    <row r="372" spans="1:28" x14ac:dyDescent="0.2">
      <c r="C372" s="30" t="s">
        <v>769</v>
      </c>
      <c r="D372" s="30">
        <f>Source!BS229</f>
        <v>6.53</v>
      </c>
    </row>
    <row r="373" spans="1:28" x14ac:dyDescent="0.2">
      <c r="C373" s="11" t="s">
        <v>776</v>
      </c>
      <c r="D373" s="42"/>
      <c r="E373" s="42"/>
      <c r="F373" s="42">
        <f>Source!BZ229</f>
        <v>95</v>
      </c>
      <c r="G373" s="68">
        <f>(Source!AF229+Source!AE229)*Source!FX229/100</f>
        <v>132.56299999999999</v>
      </c>
      <c r="H373" s="69">
        <f>Source!X229</f>
        <v>1731.27</v>
      </c>
    </row>
    <row r="374" spans="1:28" x14ac:dyDescent="0.2">
      <c r="C374" s="11" t="s">
        <v>777</v>
      </c>
      <c r="D374" s="42"/>
      <c r="E374" s="42"/>
      <c r="F374" s="42">
        <f>Source!CA229</f>
        <v>65</v>
      </c>
      <c r="G374" s="68">
        <f>(Source!AF229+Source!AE229)*Source!FY229/100</f>
        <v>90.701000000000008</v>
      </c>
      <c r="H374" s="69">
        <f>Source!Y229</f>
        <v>1184.55</v>
      </c>
    </row>
    <row r="375" spans="1:28" x14ac:dyDescent="0.2">
      <c r="C375" s="11" t="s">
        <v>778</v>
      </c>
      <c r="D375" s="42"/>
      <c r="E375" s="42"/>
      <c r="F375" s="42"/>
      <c r="G375" s="68">
        <f>((Source!AF229+Source!AE229)*Source!FX229/100)+((Source!AF229+Source!AE229)*Source!FY229/100)+Source!AB229</f>
        <v>379.59400000000005</v>
      </c>
      <c r="H375" s="69">
        <f>Source!O229+Source!X229+Source!Y229</f>
        <v>4957.49</v>
      </c>
    </row>
    <row r="376" spans="1:28" ht="39.75" x14ac:dyDescent="0.2">
      <c r="A376" s="56">
        <v>65</v>
      </c>
      <c r="B376" s="56" t="str">
        <f>Source!E231</f>
        <v>27,1</v>
      </c>
      <c r="C376" s="56" t="s">
        <v>725</v>
      </c>
      <c r="D376" s="56" t="str">
        <f>Source!F231</f>
        <v>Цена поставщика</v>
      </c>
      <c r="E376" s="39" t="str">
        <f>Source!H231</f>
        <v>м</v>
      </c>
      <c r="F376" s="14">
        <f>Source!I231</f>
        <v>8</v>
      </c>
      <c r="G376" s="27">
        <f>Source!AB231</f>
        <v>19.86</v>
      </c>
      <c r="H376" s="28">
        <f>Source!O231</f>
        <v>1037.49</v>
      </c>
      <c r="T376">
        <f>Source!O231+Source!X231+Source!Y231</f>
        <v>1037.49</v>
      </c>
      <c r="U376">
        <f>Source!P231</f>
        <v>1037.49</v>
      </c>
      <c r="V376">
        <f>Source!S231</f>
        <v>0</v>
      </c>
      <c r="W376">
        <f>Source!Q231</f>
        <v>0</v>
      </c>
      <c r="X376">
        <f>Source!R231</f>
        <v>0</v>
      </c>
      <c r="Y376">
        <f>Source!U231</f>
        <v>0</v>
      </c>
      <c r="Z376">
        <f>Source!V231</f>
        <v>0</v>
      </c>
      <c r="AA376">
        <f>Source!X231</f>
        <v>0</v>
      </c>
      <c r="AB376">
        <f>Source!Y231</f>
        <v>0</v>
      </c>
    </row>
    <row r="377" spans="1:28" ht="14.25" x14ac:dyDescent="0.2">
      <c r="C377" s="30" t="s">
        <v>768</v>
      </c>
      <c r="D377" s="30">
        <f>Source!BC231</f>
        <v>6.53</v>
      </c>
      <c r="F377" s="14"/>
      <c r="G377" s="14"/>
      <c r="H377" s="14"/>
    </row>
    <row r="378" spans="1:28" ht="42.75" x14ac:dyDescent="0.2">
      <c r="A378" s="56">
        <v>66</v>
      </c>
      <c r="B378" s="56" t="str">
        <f>Source!E233</f>
        <v>27,2</v>
      </c>
      <c r="C378" s="56" t="str">
        <f>Source!G233</f>
        <v>Трубы гибкие гофрированные тяжелые из самозатухающего ПВХ (IP55) серии FH, с зондом, диаметром 20 мм</v>
      </c>
      <c r="D378" s="56" t="str">
        <f>Source!F233</f>
        <v>24.3.01.02-0042</v>
      </c>
      <c r="E378" s="39" t="str">
        <f>Source!H233</f>
        <v>10 м</v>
      </c>
      <c r="F378" s="14">
        <f>Source!I233</f>
        <v>20</v>
      </c>
      <c r="G378" s="27">
        <f>Source!AB233</f>
        <v>50.62</v>
      </c>
      <c r="H378" s="28">
        <f>Source!O233</f>
        <v>6610.97</v>
      </c>
      <c r="T378">
        <f>Source!O233+Source!X233+Source!Y233</f>
        <v>6610.97</v>
      </c>
      <c r="U378">
        <f>Source!P233</f>
        <v>6610.97</v>
      </c>
      <c r="V378">
        <f>Source!S233</f>
        <v>0</v>
      </c>
      <c r="W378">
        <f>Source!Q233</f>
        <v>0</v>
      </c>
      <c r="X378">
        <f>Source!R233</f>
        <v>0</v>
      </c>
      <c r="Y378">
        <f>Source!U233</f>
        <v>0</v>
      </c>
      <c r="Z378">
        <f>Source!V233</f>
        <v>0</v>
      </c>
      <c r="AA378">
        <f>Source!X233</f>
        <v>0</v>
      </c>
      <c r="AB378">
        <f>Source!Y233</f>
        <v>0</v>
      </c>
    </row>
    <row r="379" spans="1:28" ht="14.25" x14ac:dyDescent="0.2">
      <c r="C379" s="30" t="s">
        <v>768</v>
      </c>
      <c r="D379" s="30">
        <f>Source!BC233</f>
        <v>6.53</v>
      </c>
      <c r="F379" s="14"/>
      <c r="G379" s="14"/>
      <c r="H379" s="14"/>
    </row>
    <row r="380" spans="1:28" ht="28.5" x14ac:dyDescent="0.2">
      <c r="A380" s="56">
        <v>67</v>
      </c>
      <c r="B380" s="56" t="str">
        <f>Source!E235</f>
        <v>27,3</v>
      </c>
      <c r="C380" s="56" t="str">
        <f>Source!G235</f>
        <v>Клипса для крепежа гофротрубы, диаметром 20 мм</v>
      </c>
      <c r="D380" s="56" t="str">
        <f>Source!F235</f>
        <v>23.8.03.02-0002</v>
      </c>
      <c r="E380" s="39" t="str">
        <f>Source!H235</f>
        <v>10 шт.</v>
      </c>
      <c r="F380" s="14">
        <f>Source!I235</f>
        <v>40</v>
      </c>
      <c r="G380" s="27">
        <f>Source!AB235</f>
        <v>2.9</v>
      </c>
      <c r="H380" s="28">
        <f>Source!O235</f>
        <v>757.48</v>
      </c>
      <c r="T380">
        <f>Source!O235+Source!X235+Source!Y235</f>
        <v>757.48</v>
      </c>
      <c r="U380">
        <f>Source!P235</f>
        <v>757.48</v>
      </c>
      <c r="V380">
        <f>Source!S235</f>
        <v>0</v>
      </c>
      <c r="W380">
        <f>Source!Q235</f>
        <v>0</v>
      </c>
      <c r="X380">
        <f>Source!R235</f>
        <v>0</v>
      </c>
      <c r="Y380">
        <f>Source!U235</f>
        <v>0</v>
      </c>
      <c r="Z380">
        <f>Source!V235</f>
        <v>0</v>
      </c>
      <c r="AA380">
        <f>Source!X235</f>
        <v>0</v>
      </c>
      <c r="AB380">
        <f>Source!Y235</f>
        <v>0</v>
      </c>
    </row>
    <row r="381" spans="1:28" ht="14.25" x14ac:dyDescent="0.2">
      <c r="C381" s="30" t="s">
        <v>768</v>
      </c>
      <c r="D381" s="30">
        <f>Source!BC235</f>
        <v>6.53</v>
      </c>
      <c r="F381" s="14"/>
      <c r="G381" s="14"/>
      <c r="H381" s="14"/>
    </row>
    <row r="382" spans="1:28" ht="28.5" x14ac:dyDescent="0.2">
      <c r="A382" s="56">
        <v>68</v>
      </c>
      <c r="B382" s="56" t="str">
        <f>Source!E237</f>
        <v>28</v>
      </c>
      <c r="C382" s="56" t="str">
        <f>Source!G237</f>
        <v>Провод в коробах, сечением до 6 мм2</v>
      </c>
      <c r="D382" s="56" t="str">
        <f>Source!F237</f>
        <v>м08-02-399-01</v>
      </c>
      <c r="E382" s="39" t="str">
        <f>Source!H237</f>
        <v>100 м</v>
      </c>
      <c r="F382" s="14">
        <f>Source!I237</f>
        <v>68.95</v>
      </c>
      <c r="G382" s="27">
        <f>Source!AB237</f>
        <v>41.11</v>
      </c>
      <c r="H382" s="28">
        <f>Source!O237</f>
        <v>18509.509999999998</v>
      </c>
      <c r="T382">
        <f>Source!O237+Source!X237+Source!Y237</f>
        <v>37794.339999999997</v>
      </c>
      <c r="U382">
        <f>Source!P237</f>
        <v>5772.12</v>
      </c>
      <c r="V382">
        <f>Source!S237</f>
        <v>11935.96</v>
      </c>
      <c r="W382">
        <f>Source!Q237</f>
        <v>801.43</v>
      </c>
      <c r="X382">
        <f>Source!R237</f>
        <v>117.06</v>
      </c>
      <c r="Y382">
        <f>Source!U237</f>
        <v>194.43899999999999</v>
      </c>
      <c r="Z382">
        <f>Source!V237</f>
        <v>1.379</v>
      </c>
      <c r="AA382">
        <f>Source!X237</f>
        <v>11450.37</v>
      </c>
      <c r="AB382">
        <f>Source!Y237</f>
        <v>7834.46</v>
      </c>
    </row>
    <row r="383" spans="1:28" ht="14.25" x14ac:dyDescent="0.2">
      <c r="C383" s="30" t="str">
        <f>"Объем: "&amp;Source!I237&amp;"=6895/"&amp;"100"</f>
        <v>Объем: 68,95=6895/100</v>
      </c>
      <c r="F383" s="14"/>
      <c r="G383" s="14"/>
      <c r="H383" s="14"/>
    </row>
    <row r="384" spans="1:28" x14ac:dyDescent="0.2">
      <c r="C384" s="30" t="s">
        <v>766</v>
      </c>
      <c r="D384" s="30">
        <f>Source!BA237</f>
        <v>6.53</v>
      </c>
    </row>
    <row r="385" spans="1:28" x14ac:dyDescent="0.2">
      <c r="C385" s="30" t="s">
        <v>767</v>
      </c>
      <c r="D385" s="30">
        <f>Source!BB237</f>
        <v>6.53</v>
      </c>
    </row>
    <row r="386" spans="1:28" x14ac:dyDescent="0.2">
      <c r="C386" s="30" t="s">
        <v>768</v>
      </c>
      <c r="D386" s="30">
        <f>Source!BC237</f>
        <v>6.53</v>
      </c>
    </row>
    <row r="387" spans="1:28" x14ac:dyDescent="0.2">
      <c r="C387" s="30" t="s">
        <v>769</v>
      </c>
      <c r="D387" s="30">
        <f>Source!BS237</f>
        <v>6.53</v>
      </c>
    </row>
    <row r="388" spans="1:28" x14ac:dyDescent="0.2">
      <c r="C388" s="11" t="s">
        <v>776</v>
      </c>
      <c r="D388" s="42"/>
      <c r="E388" s="42"/>
      <c r="F388" s="42">
        <f>Source!BZ237</f>
        <v>95</v>
      </c>
      <c r="G388" s="68">
        <f>(Source!AF237+Source!AE237)*Source!FX237/100</f>
        <v>25.4315</v>
      </c>
      <c r="H388" s="69">
        <f>Source!X237</f>
        <v>11450.37</v>
      </c>
    </row>
    <row r="389" spans="1:28" x14ac:dyDescent="0.2">
      <c r="C389" s="11" t="s">
        <v>777</v>
      </c>
      <c r="D389" s="42"/>
      <c r="E389" s="42"/>
      <c r="F389" s="42">
        <f>Source!CA237</f>
        <v>65</v>
      </c>
      <c r="G389" s="68">
        <f>(Source!AF237+Source!AE237)*Source!FY237/100</f>
        <v>17.400500000000001</v>
      </c>
      <c r="H389" s="69">
        <f>Source!Y237</f>
        <v>7834.46</v>
      </c>
    </row>
    <row r="390" spans="1:28" x14ac:dyDescent="0.2">
      <c r="C390" s="11" t="s">
        <v>778</v>
      </c>
      <c r="D390" s="42"/>
      <c r="E390" s="42"/>
      <c r="F390" s="42"/>
      <c r="G390" s="68">
        <f>((Source!AF237+Source!AE237)*Source!FX237/100)+((Source!AF237+Source!AE237)*Source!FY237/100)+Source!AB237</f>
        <v>83.942000000000007</v>
      </c>
      <c r="H390" s="69">
        <f>Source!O237+Source!X237+Source!Y237</f>
        <v>37794.339999999997</v>
      </c>
    </row>
    <row r="391" spans="1:28" ht="128.25" x14ac:dyDescent="0.2">
      <c r="A391" s="56">
        <v>69</v>
      </c>
      <c r="B391" s="56" t="str">
        <f>Source!E239</f>
        <v>28,1</v>
      </c>
      <c r="C391" s="56" t="str">
        <f>Source!G239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безгалогенной полимерной композиции, не распространяющий горение, с низким дымо- и газовыделением, марки КПСнг(А)-FRHF 1х2х0,5</v>
      </c>
      <c r="D391" s="56" t="str">
        <f>Source!F239</f>
        <v>21.1.08.01-0131</v>
      </c>
      <c r="E391" s="39" t="str">
        <f>Source!H239</f>
        <v>1000 м</v>
      </c>
      <c r="F391" s="14">
        <f>Source!I239</f>
        <v>4</v>
      </c>
      <c r="G391" s="27">
        <f>Source!AB239</f>
        <v>7307.7</v>
      </c>
      <c r="H391" s="28">
        <f>Source!O239</f>
        <v>190877.12</v>
      </c>
      <c r="T391">
        <f>Source!O239+Source!X239+Source!Y239</f>
        <v>190877.12</v>
      </c>
      <c r="U391">
        <f>Source!P239</f>
        <v>190877.12</v>
      </c>
      <c r="V391">
        <f>Source!S239</f>
        <v>0</v>
      </c>
      <c r="W391">
        <f>Source!Q239</f>
        <v>0</v>
      </c>
      <c r="X391">
        <f>Source!R239</f>
        <v>0</v>
      </c>
      <c r="Y391">
        <f>Source!U239</f>
        <v>0</v>
      </c>
      <c r="Z391">
        <f>Source!V239</f>
        <v>0</v>
      </c>
      <c r="AA391">
        <f>Source!X239</f>
        <v>0</v>
      </c>
      <c r="AB391">
        <f>Source!Y239</f>
        <v>0</v>
      </c>
    </row>
    <row r="392" spans="1:28" ht="14.25" x14ac:dyDescent="0.2">
      <c r="C392" s="30" t="s">
        <v>768</v>
      </c>
      <c r="D392" s="30">
        <f>Source!BC239</f>
        <v>6.53</v>
      </c>
      <c r="F392" s="14"/>
      <c r="G392" s="14"/>
      <c r="H392" s="14"/>
    </row>
    <row r="393" spans="1:28" ht="99.75" x14ac:dyDescent="0.2">
      <c r="A393" s="56">
        <v>70</v>
      </c>
      <c r="B393" s="56" t="str">
        <f>Source!E241</f>
        <v>28,2</v>
      </c>
      <c r="C393" s="56" t="str">
        <f>Source!G241</f>
        <v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ВВГнг(A)-FRLS 3х1,5ок</v>
      </c>
      <c r="D393" s="56" t="str">
        <f>Source!F241</f>
        <v>21.1.06.10-0167</v>
      </c>
      <c r="E393" s="39" t="str">
        <f>Source!H241</f>
        <v>1000 м</v>
      </c>
      <c r="F393" s="14">
        <f>Source!I241</f>
        <v>9.5000000000000001E-2</v>
      </c>
      <c r="G393" s="27">
        <f>Source!AB241</f>
        <v>19862.939999999999</v>
      </c>
      <c r="H393" s="28">
        <f>Source!O241</f>
        <v>12321.97</v>
      </c>
      <c r="T393">
        <f>Source!O241+Source!X241+Source!Y241</f>
        <v>12321.97</v>
      </c>
      <c r="U393">
        <f>Source!P241</f>
        <v>12321.97</v>
      </c>
      <c r="V393">
        <f>Source!S241</f>
        <v>0</v>
      </c>
      <c r="W393">
        <f>Source!Q241</f>
        <v>0</v>
      </c>
      <c r="X393">
        <f>Source!R241</f>
        <v>0</v>
      </c>
      <c r="Y393">
        <f>Source!U241</f>
        <v>0</v>
      </c>
      <c r="Z393">
        <f>Source!V241</f>
        <v>0</v>
      </c>
      <c r="AA393">
        <f>Source!X241</f>
        <v>0</v>
      </c>
      <c r="AB393">
        <f>Source!Y241</f>
        <v>0</v>
      </c>
    </row>
    <row r="394" spans="1:28" ht="14.25" x14ac:dyDescent="0.2">
      <c r="C394" s="30" t="s">
        <v>768</v>
      </c>
      <c r="D394" s="30">
        <f>Source!BC241</f>
        <v>6.53</v>
      </c>
      <c r="F394" s="14"/>
      <c r="G394" s="14"/>
      <c r="H394" s="14"/>
    </row>
    <row r="395" spans="1:28" ht="28.5" x14ac:dyDescent="0.2">
      <c r="A395" s="56">
        <v>71</v>
      </c>
      <c r="B395" s="56" t="str">
        <f>Source!E243</f>
        <v>28,3</v>
      </c>
      <c r="C395" s="56" t="str">
        <f>Source!G243</f>
        <v>Кабель (витая пара) UTP 4x2x0,52 категория 5е</v>
      </c>
      <c r="D395" s="56" t="str">
        <f>Source!F243</f>
        <v>21.1.04.01-0004</v>
      </c>
      <c r="E395" s="39" t="str">
        <f>Source!H243</f>
        <v>1000 м</v>
      </c>
      <c r="F395" s="14">
        <f>Source!I243</f>
        <v>0.02</v>
      </c>
      <c r="G395" s="27">
        <f>Source!AB243</f>
        <v>1150.19</v>
      </c>
      <c r="H395" s="28">
        <f>Source!O243</f>
        <v>150.21</v>
      </c>
      <c r="T395">
        <f>Source!O243+Source!X243+Source!Y243</f>
        <v>150.21</v>
      </c>
      <c r="U395">
        <f>Source!P243</f>
        <v>150.21</v>
      </c>
      <c r="V395">
        <f>Source!S243</f>
        <v>0</v>
      </c>
      <c r="W395">
        <f>Source!Q243</f>
        <v>0</v>
      </c>
      <c r="X395">
        <f>Source!R243</f>
        <v>0</v>
      </c>
      <c r="Y395">
        <f>Source!U243</f>
        <v>0</v>
      </c>
      <c r="Z395">
        <f>Source!V243</f>
        <v>0</v>
      </c>
      <c r="AA395">
        <f>Source!X243</f>
        <v>0</v>
      </c>
      <c r="AB395">
        <f>Source!Y243</f>
        <v>0</v>
      </c>
    </row>
    <row r="396" spans="1:28" ht="14.25" x14ac:dyDescent="0.2">
      <c r="C396" s="30" t="s">
        <v>768</v>
      </c>
      <c r="D396" s="30">
        <f>Source!BC243</f>
        <v>6.53</v>
      </c>
      <c r="F396" s="14"/>
      <c r="G396" s="14"/>
      <c r="H396" s="14"/>
    </row>
    <row r="397" spans="1:28" ht="114" x14ac:dyDescent="0.2">
      <c r="A397" s="56">
        <v>72</v>
      </c>
      <c r="B397" s="56" t="str">
        <f>Source!E245</f>
        <v>28,4</v>
      </c>
      <c r="C397" s="56" t="str">
        <f>Source!G245</f>
        <v>Кабель для систем пожарной сигнализации с однопроволочными медными жилами, с изоляцией из огнестойкой кремнийорганической резины, в оболочке из ПВХ пластиката, не распространяющий горение, с низким дымо- и газовыделением марки КПСЭнг(А)-FRLS 1х2х1,5</v>
      </c>
      <c r="D397" s="56" t="str">
        <f>Source!F245</f>
        <v>21.1.08.01-0313</v>
      </c>
      <c r="E397" s="39" t="str">
        <f>Source!H245</f>
        <v>1000 м</v>
      </c>
      <c r="F397" s="14">
        <f>Source!I245</f>
        <v>0.02</v>
      </c>
      <c r="G397" s="27">
        <f>Source!AB245</f>
        <v>5545.45</v>
      </c>
      <c r="H397" s="28">
        <f>Source!O245</f>
        <v>724.24</v>
      </c>
      <c r="T397">
        <f>Source!O245+Source!X245+Source!Y245</f>
        <v>724.24</v>
      </c>
      <c r="U397">
        <f>Source!P245</f>
        <v>724.24</v>
      </c>
      <c r="V397">
        <f>Source!S245</f>
        <v>0</v>
      </c>
      <c r="W397">
        <f>Source!Q245</f>
        <v>0</v>
      </c>
      <c r="X397">
        <f>Source!R245</f>
        <v>0</v>
      </c>
      <c r="Y397">
        <f>Source!U245</f>
        <v>0</v>
      </c>
      <c r="Z397">
        <f>Source!V245</f>
        <v>0</v>
      </c>
      <c r="AA397">
        <f>Source!X245</f>
        <v>0</v>
      </c>
      <c r="AB397">
        <f>Source!Y245</f>
        <v>0</v>
      </c>
    </row>
    <row r="398" spans="1:28" ht="14.25" x14ac:dyDescent="0.2">
      <c r="C398" s="30" t="s">
        <v>768</v>
      </c>
      <c r="D398" s="30">
        <f>Source!BC245</f>
        <v>6.53</v>
      </c>
      <c r="F398" s="14"/>
      <c r="G398" s="14"/>
      <c r="H398" s="14"/>
    </row>
    <row r="400" spans="1:28" ht="15" x14ac:dyDescent="0.25">
      <c r="A400" s="70"/>
      <c r="B400" s="70"/>
      <c r="C400" s="92" t="str">
        <f>CONCATENATE("Итого по разделу: ",IF(Source!G247&lt;&gt;"Новый раздел", Source!G247, ""))</f>
        <v>Итого по разделу: Раздел 3 Кабели и провода</v>
      </c>
      <c r="D400" s="92"/>
      <c r="E400" s="92"/>
      <c r="F400" s="92"/>
      <c r="G400" s="70"/>
      <c r="H400" s="71">
        <f>IF(SUM(T344:T399)=0, "-", SUM(T344:T399))</f>
        <v>472641.31</v>
      </c>
    </row>
    <row r="401" spans="1:28" ht="15" x14ac:dyDescent="0.25">
      <c r="A401" s="70"/>
      <c r="B401" s="70"/>
      <c r="C401" s="70"/>
      <c r="D401" s="70"/>
      <c r="E401" s="70"/>
      <c r="F401" s="70"/>
      <c r="G401" s="70"/>
      <c r="H401" s="70"/>
    </row>
    <row r="403" spans="1:28" ht="14.25" x14ac:dyDescent="0.2">
      <c r="C403" s="90" t="str">
        <f>Source!H275</f>
        <v>Всего</v>
      </c>
      <c r="D403" s="90"/>
      <c r="E403" s="90"/>
      <c r="F403" s="90"/>
      <c r="G403" s="82">
        <f>IF(Source!P275=0, "", Source!P275)</f>
        <v>472641.31</v>
      </c>
      <c r="H403" s="82"/>
    </row>
    <row r="404" spans="1:28" ht="14.25" x14ac:dyDescent="0.2">
      <c r="C404" s="90" t="str">
        <f>Source!H276</f>
        <v>Итого НДС 18%</v>
      </c>
      <c r="D404" s="90"/>
      <c r="E404" s="90"/>
      <c r="F404" s="90"/>
      <c r="G404" s="82">
        <f>IF(Source!P276=0, "", Source!P276)</f>
        <v>85075.44</v>
      </c>
      <c r="H404" s="82"/>
    </row>
    <row r="405" spans="1:28" ht="14.25" x14ac:dyDescent="0.2">
      <c r="C405" s="90" t="str">
        <f>Source!H277</f>
        <v>Всего по смете</v>
      </c>
      <c r="D405" s="90"/>
      <c r="E405" s="90"/>
      <c r="F405" s="90"/>
      <c r="G405" s="82">
        <f>IF(Source!P277=0, "", Source!P277)</f>
        <v>557716.75</v>
      </c>
      <c r="H405" s="82"/>
    </row>
    <row r="407" spans="1:28" ht="16.5" x14ac:dyDescent="0.25">
      <c r="A407" s="93" t="str">
        <f>CONCATENATE("Раздел: ",IF(Source!G279&lt;&gt;"Новый раздел", Source!G279, ""))</f>
        <v>Раздел: Раздел 4 Материалы</v>
      </c>
      <c r="B407" s="93"/>
      <c r="C407" s="93"/>
      <c r="D407" s="93"/>
      <c r="E407" s="93"/>
      <c r="F407" s="93"/>
      <c r="G407" s="93"/>
      <c r="H407" s="93"/>
    </row>
    <row r="408" spans="1:28" ht="57" x14ac:dyDescent="0.2">
      <c r="A408" s="56">
        <v>73</v>
      </c>
      <c r="B408" s="56" t="str">
        <f>Source!E284</f>
        <v>29</v>
      </c>
      <c r="C408" s="56" t="str">
        <f>Source!G284</f>
        <v>Комплект крепежный №1 для соединения элементов проволочного лотка (винт М6х20, шайба, шайба четырехлепестковая, гайка М6)</v>
      </c>
      <c r="D408" s="56" t="str">
        <f>Source!F284</f>
        <v>20.2.08.03-0011</v>
      </c>
      <c r="E408" s="39" t="str">
        <f>Source!H284</f>
        <v>100 компл.</v>
      </c>
      <c r="F408" s="14">
        <f>Source!I284</f>
        <v>0.5</v>
      </c>
      <c r="G408" s="27">
        <f>Source!AB284</f>
        <v>270.74</v>
      </c>
      <c r="H408" s="28">
        <f>Source!O284</f>
        <v>883.97</v>
      </c>
      <c r="T408">
        <f>Source!O284+Source!X284+Source!Y284</f>
        <v>883.97</v>
      </c>
      <c r="U408">
        <f>Source!P284</f>
        <v>883.97</v>
      </c>
      <c r="V408">
        <f>Source!S284</f>
        <v>0</v>
      </c>
      <c r="W408">
        <f>Source!Q284</f>
        <v>0</v>
      </c>
      <c r="X408">
        <f>Source!R284</f>
        <v>0</v>
      </c>
      <c r="Y408">
        <f>Source!U284</f>
        <v>0</v>
      </c>
      <c r="Z408">
        <f>Source!V284</f>
        <v>0</v>
      </c>
      <c r="AA408">
        <f>Source!X284</f>
        <v>0</v>
      </c>
      <c r="AB408">
        <f>Source!Y284</f>
        <v>0</v>
      </c>
    </row>
    <row r="409" spans="1:28" ht="14.25" x14ac:dyDescent="0.2">
      <c r="C409" s="30" t="str">
        <f>"Объем: "&amp;Source!I284&amp;"=50/"&amp;"100"</f>
        <v>Объем: 0,5=50/100</v>
      </c>
      <c r="F409" s="14"/>
      <c r="G409" s="14"/>
      <c r="H409" s="14"/>
    </row>
    <row r="410" spans="1:28" x14ac:dyDescent="0.2">
      <c r="C410" s="30" t="s">
        <v>768</v>
      </c>
      <c r="D410" s="30">
        <f>Source!BC284</f>
        <v>6.53</v>
      </c>
    </row>
    <row r="411" spans="1:28" ht="28.5" x14ac:dyDescent="0.2">
      <c r="A411" s="56">
        <v>74</v>
      </c>
      <c r="B411" s="56" t="str">
        <f>Source!E286</f>
        <v>30</v>
      </c>
      <c r="C411" s="56" t="str">
        <f>Source!G286</f>
        <v>Ролики</v>
      </c>
      <c r="D411" s="56" t="str">
        <f>Source!F286</f>
        <v>20.2.08.06-0021</v>
      </c>
      <c r="E411" s="39" t="str">
        <f>Source!H286</f>
        <v>100 шт.</v>
      </c>
      <c r="F411" s="14">
        <f>Source!I286</f>
        <v>0.04</v>
      </c>
      <c r="G411" s="27">
        <f>Source!AB286</f>
        <v>171.6</v>
      </c>
      <c r="H411" s="28">
        <f>Source!O286</f>
        <v>44.82</v>
      </c>
      <c r="T411">
        <f>Source!O286+Source!X286+Source!Y286</f>
        <v>44.82</v>
      </c>
      <c r="U411">
        <f>Source!P286</f>
        <v>44.82</v>
      </c>
      <c r="V411">
        <f>Source!S286</f>
        <v>0</v>
      </c>
      <c r="W411">
        <f>Source!Q286</f>
        <v>0</v>
      </c>
      <c r="X411">
        <f>Source!R286</f>
        <v>0</v>
      </c>
      <c r="Y411">
        <f>Source!U286</f>
        <v>0</v>
      </c>
      <c r="Z411">
        <f>Source!V286</f>
        <v>0</v>
      </c>
      <c r="AA411">
        <f>Source!X286</f>
        <v>0</v>
      </c>
      <c r="AB411">
        <f>Source!Y286</f>
        <v>0</v>
      </c>
    </row>
    <row r="412" spans="1:28" ht="14.25" x14ac:dyDescent="0.2">
      <c r="C412" s="30" t="str">
        <f>"Объем: "&amp;Source!I286&amp;"=4/"&amp;"100"</f>
        <v>Объем: 0,04=4/100</v>
      </c>
      <c r="F412" s="14"/>
      <c r="G412" s="14"/>
      <c r="H412" s="14"/>
    </row>
    <row r="413" spans="1:28" x14ac:dyDescent="0.2">
      <c r="C413" s="30" t="s">
        <v>768</v>
      </c>
      <c r="D413" s="30">
        <f>Source!BC286</f>
        <v>6.53</v>
      </c>
    </row>
    <row r="414" spans="1:28" ht="28.5" x14ac:dyDescent="0.2">
      <c r="A414" s="56">
        <v>75</v>
      </c>
      <c r="B414" s="56" t="str">
        <f>Source!E288</f>
        <v>31</v>
      </c>
      <c r="C414" s="56" t="str">
        <f>Source!G288</f>
        <v>Конденсатор КТИ</v>
      </c>
      <c r="D414" s="56" t="str">
        <f>Source!F288</f>
        <v>20.2.09.02-0041</v>
      </c>
      <c r="E414" s="39" t="str">
        <f>Source!H288</f>
        <v>шт.</v>
      </c>
      <c r="F414" s="14">
        <f>Source!I288</f>
        <v>8</v>
      </c>
      <c r="G414" s="27">
        <f>Source!AB288</f>
        <v>31.74</v>
      </c>
      <c r="H414" s="28">
        <f>Source!O288</f>
        <v>1658.1</v>
      </c>
      <c r="T414">
        <f>Source!O288+Source!X288+Source!Y288</f>
        <v>1658.1</v>
      </c>
      <c r="U414">
        <f>Source!P288</f>
        <v>1658.1</v>
      </c>
      <c r="V414">
        <f>Source!S288</f>
        <v>0</v>
      </c>
      <c r="W414">
        <f>Source!Q288</f>
        <v>0</v>
      </c>
      <c r="X414">
        <f>Source!R288</f>
        <v>0</v>
      </c>
      <c r="Y414">
        <f>Source!U288</f>
        <v>0</v>
      </c>
      <c r="Z414">
        <f>Source!V288</f>
        <v>0</v>
      </c>
      <c r="AA414">
        <f>Source!X288</f>
        <v>0</v>
      </c>
      <c r="AB414">
        <f>Source!Y288</f>
        <v>0</v>
      </c>
    </row>
    <row r="415" spans="1:28" ht="14.25" x14ac:dyDescent="0.2">
      <c r="C415" s="30" t="s">
        <v>768</v>
      </c>
      <c r="D415" s="30">
        <f>Source!BC288</f>
        <v>6.53</v>
      </c>
      <c r="F415" s="14"/>
      <c r="G415" s="14"/>
      <c r="H415" s="14"/>
    </row>
    <row r="417" spans="1:28" ht="15" x14ac:dyDescent="0.25">
      <c r="A417" s="70"/>
      <c r="B417" s="70"/>
      <c r="C417" s="92" t="str">
        <f>CONCATENATE("Итого по разделу: ",IF(Source!G290&lt;&gt;"Новый раздел", Source!G290, ""))</f>
        <v>Итого по разделу: Раздел 4 Материалы</v>
      </c>
      <c r="D417" s="92"/>
      <c r="E417" s="92"/>
      <c r="F417" s="92"/>
      <c r="G417" s="70"/>
      <c r="H417" s="71">
        <f>IF(SUM(T407:T416)=0, "-", SUM(T407:T416))</f>
        <v>2586.89</v>
      </c>
    </row>
    <row r="418" spans="1:28" ht="15" x14ac:dyDescent="0.25">
      <c r="A418" s="70"/>
      <c r="B418" s="70"/>
      <c r="C418" s="70"/>
      <c r="D418" s="70"/>
      <c r="E418" s="70"/>
      <c r="F418" s="70"/>
      <c r="G418" s="70"/>
      <c r="H418" s="70"/>
    </row>
    <row r="420" spans="1:28" ht="14.25" x14ac:dyDescent="0.2">
      <c r="C420" s="90" t="str">
        <f>Source!H318</f>
        <v>Всего</v>
      </c>
      <c r="D420" s="90"/>
      <c r="E420" s="90"/>
      <c r="F420" s="90"/>
      <c r="G420" s="82">
        <f>IF(Source!P318=0, "", Source!P318)</f>
        <v>2586.89</v>
      </c>
      <c r="H420" s="82"/>
    </row>
    <row r="421" spans="1:28" ht="14.25" x14ac:dyDescent="0.2">
      <c r="C421" s="90" t="str">
        <f>Source!H319</f>
        <v>Итого НДС 18%</v>
      </c>
      <c r="D421" s="90"/>
      <c r="E421" s="90"/>
      <c r="F421" s="90"/>
      <c r="G421" s="82">
        <f>IF(Source!P319=0, "", Source!P319)</f>
        <v>465.64</v>
      </c>
      <c r="H421" s="82"/>
    </row>
    <row r="422" spans="1:28" ht="14.25" x14ac:dyDescent="0.2">
      <c r="C422" s="90" t="str">
        <f>Source!H320</f>
        <v>Всего по смете</v>
      </c>
      <c r="D422" s="90"/>
      <c r="E422" s="90"/>
      <c r="F422" s="90"/>
      <c r="G422" s="82">
        <f>IF(Source!P320=0, "", Source!P320)</f>
        <v>3052.53</v>
      </c>
      <c r="H422" s="82"/>
    </row>
    <row r="424" spans="1:28" ht="16.5" x14ac:dyDescent="0.25">
      <c r="A424" s="93" t="str">
        <f>CONCATENATE("Раздел: ",IF(Source!G322&lt;&gt;"Новый раздел", Source!G322, ""))</f>
        <v>Раздел: Раздел 5 Пусконаладочные работы</v>
      </c>
      <c r="B424" s="93"/>
      <c r="C424" s="93"/>
      <c r="D424" s="93"/>
      <c r="E424" s="93"/>
      <c r="F424" s="93"/>
      <c r="G424" s="93"/>
      <c r="H424" s="93"/>
    </row>
    <row r="425" spans="1:28" ht="28.5" x14ac:dyDescent="0.2">
      <c r="A425" s="56">
        <v>76</v>
      </c>
      <c r="B425" s="56" t="str">
        <f>Source!E327</f>
        <v>32</v>
      </c>
      <c r="C425" s="56" t="str">
        <f>Source!G327</f>
        <v>Установка и настройка центрального контроллера охранной системы</v>
      </c>
      <c r="D425" s="56" t="str">
        <f>Source!F327</f>
        <v>п02-03-001-01</v>
      </c>
      <c r="E425" s="39" t="str">
        <f>Source!H327</f>
        <v>система</v>
      </c>
      <c r="F425" s="14">
        <f>Source!I327</f>
        <v>1</v>
      </c>
      <c r="G425" s="27">
        <f>Source!AB327</f>
        <v>125.28</v>
      </c>
      <c r="H425" s="28">
        <f>Source!O327</f>
        <v>2361.5300000000002</v>
      </c>
      <c r="T425">
        <f>Source!O327+Source!X327+Source!Y327</f>
        <v>4841.13</v>
      </c>
      <c r="U425">
        <f>Source!P327</f>
        <v>0</v>
      </c>
      <c r="V425">
        <f>Source!S327</f>
        <v>2361.5300000000002</v>
      </c>
      <c r="W425">
        <f>Source!Q327</f>
        <v>0</v>
      </c>
      <c r="X425">
        <f>Source!R327</f>
        <v>0</v>
      </c>
      <c r="Y425">
        <f>Source!U327</f>
        <v>7.4</v>
      </c>
      <c r="Z425">
        <f>Source!V327</f>
        <v>0</v>
      </c>
      <c r="AA425">
        <f>Source!X327</f>
        <v>1534.99</v>
      </c>
      <c r="AB425">
        <f>Source!Y327</f>
        <v>944.61</v>
      </c>
    </row>
    <row r="426" spans="1:28" ht="14.25" x14ac:dyDescent="0.2">
      <c r="C426" s="30" t="s">
        <v>766</v>
      </c>
      <c r="D426" s="30">
        <f>Source!BA327</f>
        <v>18.850000000000001</v>
      </c>
      <c r="F426" s="14"/>
      <c r="G426" s="14"/>
      <c r="H426" s="14"/>
    </row>
    <row r="427" spans="1:28" x14ac:dyDescent="0.2">
      <c r="C427" s="30" t="s">
        <v>773</v>
      </c>
      <c r="D427" s="119" t="s">
        <v>384</v>
      </c>
      <c r="E427" s="119"/>
      <c r="F427" s="119"/>
      <c r="G427" s="119"/>
      <c r="H427" s="119"/>
    </row>
    <row r="428" spans="1:28" x14ac:dyDescent="0.2">
      <c r="C428" s="30" t="s">
        <v>774</v>
      </c>
      <c r="D428" s="119" t="s">
        <v>384</v>
      </c>
      <c r="E428" s="119"/>
      <c r="F428" s="119"/>
      <c r="G428" s="119"/>
      <c r="H428" s="119"/>
    </row>
    <row r="429" spans="1:28" x14ac:dyDescent="0.2">
      <c r="C429" s="11" t="s">
        <v>776</v>
      </c>
      <c r="D429" s="42"/>
      <c r="E429" s="42"/>
      <c r="F429" s="42">
        <f>Source!BZ327</f>
        <v>65</v>
      </c>
      <c r="G429" s="68">
        <f>(Source!AF327+Source!AE327)*Source!FX327/100</f>
        <v>81.432000000000002</v>
      </c>
      <c r="H429" s="69">
        <f>Source!X327</f>
        <v>1534.99</v>
      </c>
    </row>
    <row r="430" spans="1:28" x14ac:dyDescent="0.2">
      <c r="C430" s="11" t="s">
        <v>777</v>
      </c>
      <c r="D430" s="42"/>
      <c r="E430" s="42"/>
      <c r="F430" s="42">
        <f>Source!CA327</f>
        <v>40</v>
      </c>
      <c r="G430" s="68">
        <f>(Source!AF327+Source!AE327)*Source!FY327/100</f>
        <v>50.111999999999995</v>
      </c>
      <c r="H430" s="69">
        <f>Source!Y327</f>
        <v>944.61</v>
      </c>
    </row>
    <row r="431" spans="1:28" x14ac:dyDescent="0.2">
      <c r="C431" s="11" t="s">
        <v>778</v>
      </c>
      <c r="D431" s="42"/>
      <c r="E431" s="42"/>
      <c r="F431" s="42"/>
      <c r="G431" s="68">
        <f>((Source!AF327+Source!AE327)*Source!FX327/100)+((Source!AF327+Source!AE327)*Source!FY327/100)+Source!AB327</f>
        <v>256.82399999999996</v>
      </c>
      <c r="H431" s="69">
        <f>Source!O327+Source!X327+Source!Y327</f>
        <v>4841.13</v>
      </c>
    </row>
    <row r="432" spans="1:28" ht="42.75" x14ac:dyDescent="0.2">
      <c r="A432" s="56">
        <v>77</v>
      </c>
      <c r="B432" s="56" t="str">
        <f>Source!E329</f>
        <v>33</v>
      </c>
      <c r="C432" s="56" t="str">
        <f>Source!G329</f>
        <v>Инсталляция и базовая настройка общего и специального программного обеспечения</v>
      </c>
      <c r="D432" s="56" t="str">
        <f>Source!F329</f>
        <v>п02-02-001-01</v>
      </c>
      <c r="E432" s="39" t="str">
        <f>Source!H329</f>
        <v>ШТ</v>
      </c>
      <c r="F432" s="14">
        <f>Source!I329</f>
        <v>3</v>
      </c>
      <c r="G432" s="27">
        <f>Source!AB329</f>
        <v>31.28</v>
      </c>
      <c r="H432" s="28">
        <f>Source!O329</f>
        <v>1768.88</v>
      </c>
      <c r="T432">
        <f>Source!O329+Source!X329+Source!Y329</f>
        <v>3626.2</v>
      </c>
      <c r="U432">
        <f>Source!P329</f>
        <v>0</v>
      </c>
      <c r="V432">
        <f>Source!S329</f>
        <v>1768.88</v>
      </c>
      <c r="W432">
        <f>Source!Q329</f>
        <v>0</v>
      </c>
      <c r="X432">
        <f>Source!R329</f>
        <v>0</v>
      </c>
      <c r="Y432">
        <f>Source!U329</f>
        <v>5.9760000000000009</v>
      </c>
      <c r="Z432">
        <f>Source!V329</f>
        <v>0</v>
      </c>
      <c r="AA432">
        <f>Source!X329</f>
        <v>1149.77</v>
      </c>
      <c r="AB432">
        <f>Source!Y329</f>
        <v>707.55</v>
      </c>
    </row>
    <row r="433" spans="1:28" ht="14.25" x14ac:dyDescent="0.2">
      <c r="C433" s="30" t="s">
        <v>766</v>
      </c>
      <c r="D433" s="30">
        <f>Source!BA329</f>
        <v>18.850000000000001</v>
      </c>
      <c r="F433" s="14"/>
      <c r="G433" s="14"/>
      <c r="H433" s="14"/>
    </row>
    <row r="434" spans="1:28" x14ac:dyDescent="0.2">
      <c r="C434" s="30" t="s">
        <v>773</v>
      </c>
      <c r="D434" s="119" t="s">
        <v>384</v>
      </c>
      <c r="E434" s="119"/>
      <c r="F434" s="119"/>
      <c r="G434" s="119"/>
      <c r="H434" s="119"/>
    </row>
    <row r="435" spans="1:28" x14ac:dyDescent="0.2">
      <c r="C435" s="30" t="s">
        <v>774</v>
      </c>
      <c r="D435" s="119" t="s">
        <v>384</v>
      </c>
      <c r="E435" s="119"/>
      <c r="F435" s="119"/>
      <c r="G435" s="119"/>
      <c r="H435" s="119"/>
    </row>
    <row r="436" spans="1:28" x14ac:dyDescent="0.2">
      <c r="C436" s="11" t="s">
        <v>776</v>
      </c>
      <c r="D436" s="42"/>
      <c r="E436" s="42"/>
      <c r="F436" s="42">
        <f>Source!BZ329</f>
        <v>65</v>
      </c>
      <c r="G436" s="68">
        <f>(Source!AF329+Source!AE329)*Source!FX329/100</f>
        <v>20.332000000000001</v>
      </c>
      <c r="H436" s="69">
        <f>Source!X329</f>
        <v>1149.77</v>
      </c>
    </row>
    <row r="437" spans="1:28" x14ac:dyDescent="0.2">
      <c r="C437" s="11" t="s">
        <v>777</v>
      </c>
      <c r="D437" s="42"/>
      <c r="E437" s="42"/>
      <c r="F437" s="42">
        <f>Source!CA329</f>
        <v>40</v>
      </c>
      <c r="G437" s="68">
        <f>(Source!AF329+Source!AE329)*Source!FY329/100</f>
        <v>12.512</v>
      </c>
      <c r="H437" s="69">
        <f>Source!Y329</f>
        <v>707.55</v>
      </c>
    </row>
    <row r="438" spans="1:28" x14ac:dyDescent="0.2">
      <c r="C438" s="11" t="s">
        <v>778</v>
      </c>
      <c r="D438" s="42"/>
      <c r="E438" s="42"/>
      <c r="F438" s="42"/>
      <c r="G438" s="68">
        <f>((Source!AF329+Source!AE329)*Source!FX329/100)+((Source!AF329+Source!AE329)*Source!FY329/100)+Source!AB329</f>
        <v>64.123999999999995</v>
      </c>
      <c r="H438" s="69">
        <f>Source!O329+Source!X329+Source!Y329</f>
        <v>3626.2</v>
      </c>
    </row>
    <row r="439" spans="1:28" ht="57" x14ac:dyDescent="0.2">
      <c r="A439" s="56">
        <v>78</v>
      </c>
      <c r="B439" s="56" t="str">
        <f>Source!E331</f>
        <v>34</v>
      </c>
      <c r="C439" s="56" t="str">
        <f>Source!G331</f>
        <v>Автоматизированная система управления II категории технической сложности с количеством каналов (Кобщ) 10</v>
      </c>
      <c r="D439" s="56" t="str">
        <f>Source!F331</f>
        <v>п02-01-002-03</v>
      </c>
      <c r="E439" s="39" t="str">
        <f>Source!H331</f>
        <v>система</v>
      </c>
      <c r="F439" s="14">
        <f>Source!I331</f>
        <v>1</v>
      </c>
      <c r="G439" s="27">
        <f>Source!AB331</f>
        <v>1006.272</v>
      </c>
      <c r="H439" s="28">
        <f>Source!O331</f>
        <v>18968.23</v>
      </c>
      <c r="T439">
        <f>Source!O331+Source!X331+Source!Y331</f>
        <v>38884.870000000003</v>
      </c>
      <c r="U439">
        <f>Source!P331</f>
        <v>0</v>
      </c>
      <c r="V439">
        <f>Source!S331</f>
        <v>18968.23</v>
      </c>
      <c r="W439">
        <f>Source!Q331</f>
        <v>0</v>
      </c>
      <c r="X439">
        <f>Source!R331</f>
        <v>0</v>
      </c>
      <c r="Y439">
        <f>Source!U331</f>
        <v>68</v>
      </c>
      <c r="Z439">
        <f>Source!V331</f>
        <v>0</v>
      </c>
      <c r="AA439">
        <f>Source!X331</f>
        <v>12329.35</v>
      </c>
      <c r="AB439">
        <f>Source!Y331</f>
        <v>7587.29</v>
      </c>
    </row>
    <row r="440" spans="1:28" ht="14.25" x14ac:dyDescent="0.2">
      <c r="C440" s="30" t="s">
        <v>766</v>
      </c>
      <c r="D440" s="30">
        <f>Source!BA331</f>
        <v>18.850000000000001</v>
      </c>
      <c r="F440" s="14"/>
      <c r="G440" s="14"/>
      <c r="H440" s="14"/>
    </row>
    <row r="441" spans="1:28" x14ac:dyDescent="0.2">
      <c r="C441" s="30" t="s">
        <v>773</v>
      </c>
      <c r="D441" s="119" t="s">
        <v>384</v>
      </c>
      <c r="E441" s="119"/>
      <c r="F441" s="119"/>
      <c r="G441" s="119"/>
      <c r="H441" s="119"/>
    </row>
    <row r="442" spans="1:28" x14ac:dyDescent="0.2">
      <c r="C442" s="30" t="s">
        <v>774</v>
      </c>
      <c r="D442" s="119" t="s">
        <v>384</v>
      </c>
      <c r="E442" s="119"/>
      <c r="F442" s="119"/>
      <c r="G442" s="119"/>
      <c r="H442" s="119"/>
    </row>
    <row r="443" spans="1:28" x14ac:dyDescent="0.2">
      <c r="C443" s="11" t="s">
        <v>776</v>
      </c>
      <c r="D443" s="42"/>
      <c r="E443" s="42"/>
      <c r="F443" s="42">
        <f>Source!BZ331</f>
        <v>65</v>
      </c>
      <c r="G443" s="68">
        <f>(Source!AF331+Source!AE331)*Source!FX331/100</f>
        <v>654.07680000000005</v>
      </c>
      <c r="H443" s="69">
        <f>Source!X331</f>
        <v>12329.35</v>
      </c>
    </row>
    <row r="444" spans="1:28" x14ac:dyDescent="0.2">
      <c r="C444" s="11" t="s">
        <v>777</v>
      </c>
      <c r="D444" s="42"/>
      <c r="E444" s="42"/>
      <c r="F444" s="42">
        <f>Source!CA331</f>
        <v>40</v>
      </c>
      <c r="G444" s="68">
        <f>(Source!AF331+Source!AE331)*Source!FY331/100</f>
        <v>402.50880000000006</v>
      </c>
      <c r="H444" s="69">
        <f>Source!Y331</f>
        <v>7587.29</v>
      </c>
    </row>
    <row r="445" spans="1:28" x14ac:dyDescent="0.2">
      <c r="C445" s="11" t="s">
        <v>778</v>
      </c>
      <c r="D445" s="42"/>
      <c r="E445" s="42"/>
      <c r="F445" s="42"/>
      <c r="G445" s="68">
        <f>((Source!AF331+Source!AE331)*Source!FX331/100)+((Source!AF331+Source!AE331)*Source!FY331/100)+Source!AB331</f>
        <v>2062.8576000000003</v>
      </c>
      <c r="H445" s="69">
        <f>Source!O331+Source!X331+Source!Y331</f>
        <v>38884.870000000003</v>
      </c>
    </row>
    <row r="447" spans="1:28" ht="15" x14ac:dyDescent="0.25">
      <c r="A447" s="70"/>
      <c r="B447" s="70"/>
      <c r="C447" s="92" t="str">
        <f>CONCATENATE("Итого по разделу: ",IF(Source!G333&lt;&gt;"Новый раздел", Source!G333, ""))</f>
        <v>Итого по разделу: Раздел 5 Пусконаладочные работы</v>
      </c>
      <c r="D447" s="92"/>
      <c r="E447" s="92"/>
      <c r="F447" s="92"/>
      <c r="G447" s="70"/>
      <c r="H447" s="71">
        <f>IF(SUM(T424:T446)=0, "-", SUM(T424:T446))</f>
        <v>47352.200000000004</v>
      </c>
    </row>
    <row r="448" spans="1:28" ht="15" x14ac:dyDescent="0.25">
      <c r="A448" s="70"/>
      <c r="B448" s="70"/>
      <c r="C448" s="70"/>
      <c r="D448" s="70"/>
      <c r="E448" s="70"/>
      <c r="F448" s="70"/>
      <c r="G448" s="70"/>
      <c r="H448" s="70"/>
    </row>
    <row r="451" spans="1:33" ht="15" x14ac:dyDescent="0.25">
      <c r="A451" s="70"/>
      <c r="B451" s="70"/>
      <c r="C451" s="92" t="str">
        <f>CONCATENATE("Итого по локальной смете: ",IF(Source!G362&lt;&gt;"Новая локальная смета", Source!G362, ""))</f>
        <v xml:space="preserve">Итого по локальной смете: </v>
      </c>
      <c r="D451" s="92"/>
      <c r="E451" s="92"/>
      <c r="F451" s="92"/>
      <c r="G451" s="70"/>
      <c r="H451" s="71">
        <f>IF(SUM(T37:T450)=0, "-", SUM(T37:T450))</f>
        <v>2563015.2200000016</v>
      </c>
    </row>
    <row r="452" spans="1:33" ht="15" x14ac:dyDescent="0.25">
      <c r="A452" s="70"/>
      <c r="B452" s="70"/>
      <c r="C452" s="70"/>
      <c r="D452" s="70"/>
      <c r="E452" s="70"/>
      <c r="F452" s="70"/>
      <c r="G452" s="70"/>
      <c r="H452" s="70"/>
    </row>
    <row r="454" spans="1:33" ht="14.25" x14ac:dyDescent="0.2">
      <c r="C454" s="90" t="str">
        <f>Source!H390</f>
        <v>Всего</v>
      </c>
      <c r="D454" s="90"/>
      <c r="E454" s="90"/>
      <c r="F454" s="90"/>
      <c r="G454" s="82">
        <f>IF(Source!P390=0, "", Source!P390)</f>
        <v>2563015.2200000002</v>
      </c>
      <c r="H454" s="82"/>
    </row>
    <row r="455" spans="1:33" ht="14.25" x14ac:dyDescent="0.2">
      <c r="C455" s="90" t="str">
        <f>Source!H391</f>
        <v>Итого НДС 18%</v>
      </c>
      <c r="D455" s="90"/>
      <c r="E455" s="90"/>
      <c r="F455" s="90"/>
      <c r="G455" s="82">
        <f>IF(Source!P391=0, "", Source!P391)</f>
        <v>461342.74</v>
      </c>
      <c r="H455" s="82"/>
    </row>
    <row r="456" spans="1:33" ht="14.25" x14ac:dyDescent="0.2">
      <c r="C456" s="90" t="str">
        <f>Source!H392</f>
        <v>Всего по смете</v>
      </c>
      <c r="D456" s="90"/>
      <c r="E456" s="90"/>
      <c r="F456" s="90"/>
      <c r="G456" s="82">
        <f>IF(Source!P392=0, "", Source!P392)</f>
        <v>3024357.96</v>
      </c>
      <c r="H456" s="82"/>
    </row>
    <row r="458" spans="1:33" ht="30" x14ac:dyDescent="0.25">
      <c r="A458" s="70"/>
      <c r="B458" s="70"/>
      <c r="C458" s="92" t="str">
        <f>CONCATENATE("Итого по смете: ",IF(Source!G394&lt;&gt;"Новый объект", Source!G394, ""))</f>
        <v>Итого по смете: Капитальный ремонт системы пожарки учебного корпуса НИЯУ МИФИ , Каширка, 64_РОСАТОМ</v>
      </c>
      <c r="D458" s="92"/>
      <c r="E458" s="92"/>
      <c r="F458" s="92"/>
      <c r="G458" s="70"/>
      <c r="H458" s="71">
        <f>IF(SUM(T1:T457)=0, "-", SUM(T1:T457))</f>
        <v>2563015.2200000016</v>
      </c>
      <c r="AG458" s="61" t="str">
        <f>CONCATENATE("Итого по смете: ",IF(Source!G394&lt;&gt;"Новый объект", Source!G394, ""))</f>
        <v>Итого по смете: Капитальный ремонт системы пожарки учебного корпуса НИЯУ МИФИ , Каширка, 64_РОСАТОМ</v>
      </c>
    </row>
    <row r="459" spans="1:33" ht="15" x14ac:dyDescent="0.25">
      <c r="A459" s="70"/>
      <c r="B459" s="70"/>
      <c r="C459" s="70"/>
      <c r="D459" s="70"/>
      <c r="E459" s="70"/>
      <c r="F459" s="70"/>
      <c r="G459" s="70"/>
      <c r="H459" s="70"/>
    </row>
    <row r="460" spans="1:33" ht="14.25" x14ac:dyDescent="0.2">
      <c r="C460" s="90" t="str">
        <f>Source!H422</f>
        <v>Всего</v>
      </c>
      <c r="D460" s="90"/>
      <c r="E460" s="90"/>
      <c r="F460" s="90"/>
      <c r="G460" s="82">
        <f>IF(Source!P422=0, "", Source!P422)</f>
        <v>2563015.2200000002</v>
      </c>
      <c r="H460" s="82"/>
    </row>
    <row r="461" spans="1:33" ht="14.25" x14ac:dyDescent="0.2">
      <c r="C461" s="90" t="str">
        <f>Source!H423</f>
        <v>Итого НДС 18%</v>
      </c>
      <c r="D461" s="90"/>
      <c r="E461" s="90"/>
      <c r="F461" s="90"/>
      <c r="G461" s="82">
        <f>IF(Source!P423=0, "", Source!P423)</f>
        <v>461342.74</v>
      </c>
      <c r="H461" s="82"/>
    </row>
    <row r="462" spans="1:33" ht="14.25" x14ac:dyDescent="0.2">
      <c r="C462" s="90" t="str">
        <f>Source!H424</f>
        <v>Всего по смете</v>
      </c>
      <c r="D462" s="90"/>
      <c r="E462" s="90"/>
      <c r="F462" s="90"/>
      <c r="G462" s="82">
        <f>IF(Source!P424=0, "", Source!P424)</f>
        <v>3024357.96</v>
      </c>
      <c r="H462" s="82"/>
    </row>
    <row r="465" spans="1:12" ht="15" thickBot="1" x14ac:dyDescent="0.25">
      <c r="A465" s="121" t="s">
        <v>779</v>
      </c>
      <c r="B465" s="121"/>
      <c r="C465" s="72" t="str">
        <f>IF(Source!AC12&lt;&gt;"", Source!AC12," ")</f>
        <v xml:space="preserve"> </v>
      </c>
      <c r="D465" s="14"/>
      <c r="E465" s="73"/>
      <c r="F465" s="14"/>
      <c r="G465" s="122" t="str">
        <f>IF(Source!AB12&lt;&gt;"", Source!AB12," ")</f>
        <v xml:space="preserve"> </v>
      </c>
      <c r="H465" s="122"/>
      <c r="I465" s="14"/>
      <c r="J465" s="14"/>
      <c r="K465" s="14"/>
      <c r="L465" s="14"/>
    </row>
    <row r="466" spans="1:12" ht="14.25" x14ac:dyDescent="0.2">
      <c r="A466" s="14"/>
      <c r="B466" s="14"/>
      <c r="C466" s="74" t="s">
        <v>780</v>
      </c>
      <c r="D466" s="14"/>
      <c r="E466" s="74" t="s">
        <v>781</v>
      </c>
      <c r="F466" s="14"/>
      <c r="G466" s="120" t="s">
        <v>782</v>
      </c>
      <c r="H466" s="120"/>
      <c r="I466" s="14"/>
      <c r="J466" s="14"/>
      <c r="K466" s="14"/>
      <c r="L466" s="14"/>
    </row>
    <row r="467" spans="1:12" ht="14.25" x14ac:dyDescent="0.2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</row>
    <row r="468" spans="1:12" ht="14.25" x14ac:dyDescent="0.2">
      <c r="A468" s="14"/>
      <c r="B468" s="14"/>
      <c r="C468" s="18" t="s">
        <v>783</v>
      </c>
      <c r="D468" s="14"/>
      <c r="E468" s="14"/>
      <c r="F468" s="14"/>
      <c r="G468" s="14"/>
      <c r="H468" s="14"/>
      <c r="I468" s="14"/>
      <c r="J468" s="14"/>
      <c r="K468" s="14"/>
      <c r="L468" s="14"/>
    </row>
    <row r="469" spans="1:12" ht="14.25" x14ac:dyDescent="0.2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</row>
    <row r="470" spans="1:12" ht="15" thickBot="1" x14ac:dyDescent="0.25">
      <c r="A470" s="121" t="s">
        <v>784</v>
      </c>
      <c r="B470" s="121"/>
      <c r="C470" s="72" t="str">
        <f>IF(Source!AG12&lt;&gt;"", Source!AG12," ")</f>
        <v xml:space="preserve"> </v>
      </c>
      <c r="D470" s="14"/>
      <c r="E470" s="73"/>
      <c r="F470" s="14"/>
      <c r="G470" s="122" t="str">
        <f>IF(Source!AF12&lt;&gt;"", Source!AF12," ")</f>
        <v xml:space="preserve"> </v>
      </c>
      <c r="H470" s="122"/>
      <c r="I470" s="14"/>
      <c r="J470" s="14"/>
      <c r="K470" s="14"/>
      <c r="L470" s="14"/>
    </row>
    <row r="471" spans="1:12" ht="14.25" x14ac:dyDescent="0.2">
      <c r="A471" s="14"/>
      <c r="B471" s="14"/>
      <c r="C471" s="74" t="s">
        <v>780</v>
      </c>
      <c r="D471" s="14"/>
      <c r="E471" s="74" t="s">
        <v>781</v>
      </c>
      <c r="F471" s="14"/>
      <c r="G471" s="120" t="s">
        <v>782</v>
      </c>
      <c r="H471" s="120"/>
      <c r="I471" s="14"/>
      <c r="J471" s="14"/>
      <c r="K471" s="14"/>
      <c r="L471" s="14"/>
    </row>
    <row r="472" spans="1:12" ht="14.25" x14ac:dyDescent="0.2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</row>
    <row r="473" spans="1:12" ht="14.25" x14ac:dyDescent="0.2">
      <c r="A473" s="14"/>
      <c r="B473" s="14"/>
      <c r="C473" s="18" t="s">
        <v>783</v>
      </c>
      <c r="D473" s="14"/>
      <c r="E473" s="14"/>
      <c r="F473" s="14"/>
      <c r="G473" s="14"/>
      <c r="H473" s="14"/>
      <c r="I473" s="14"/>
      <c r="J473" s="14"/>
      <c r="K473" s="14"/>
      <c r="L473" s="14"/>
    </row>
  </sheetData>
  <mergeCells count="122">
    <mergeCell ref="G466:H466"/>
    <mergeCell ref="A470:B470"/>
    <mergeCell ref="G470:H470"/>
    <mergeCell ref="G471:H471"/>
    <mergeCell ref="C461:F461"/>
    <mergeCell ref="G461:H461"/>
    <mergeCell ref="C462:F462"/>
    <mergeCell ref="G462:H462"/>
    <mergeCell ref="A465:B465"/>
    <mergeCell ref="G465:H465"/>
    <mergeCell ref="C455:F455"/>
    <mergeCell ref="G455:H455"/>
    <mergeCell ref="C456:F456"/>
    <mergeCell ref="G456:H456"/>
    <mergeCell ref="C458:F458"/>
    <mergeCell ref="C460:F460"/>
    <mergeCell ref="G460:H460"/>
    <mergeCell ref="D435:H435"/>
    <mergeCell ref="D441:H441"/>
    <mergeCell ref="D442:H442"/>
    <mergeCell ref="C447:F447"/>
    <mergeCell ref="C451:F451"/>
    <mergeCell ref="C454:F454"/>
    <mergeCell ref="G454:H454"/>
    <mergeCell ref="C422:F422"/>
    <mergeCell ref="G422:H422"/>
    <mergeCell ref="A424:H424"/>
    <mergeCell ref="D427:H427"/>
    <mergeCell ref="D428:H428"/>
    <mergeCell ref="D434:H434"/>
    <mergeCell ref="A407:H407"/>
    <mergeCell ref="C417:F417"/>
    <mergeCell ref="C420:F420"/>
    <mergeCell ref="G420:H420"/>
    <mergeCell ref="C421:F421"/>
    <mergeCell ref="G421:H421"/>
    <mergeCell ref="C403:F403"/>
    <mergeCell ref="G403:H403"/>
    <mergeCell ref="C404:F404"/>
    <mergeCell ref="G404:H404"/>
    <mergeCell ref="C405:F405"/>
    <mergeCell ref="G405:H405"/>
    <mergeCell ref="C341:F341"/>
    <mergeCell ref="G341:H341"/>
    <mergeCell ref="C342:F342"/>
    <mergeCell ref="G342:H342"/>
    <mergeCell ref="A344:H344"/>
    <mergeCell ref="C400:F400"/>
    <mergeCell ref="C111:F111"/>
    <mergeCell ref="G111:H111"/>
    <mergeCell ref="A113:H113"/>
    <mergeCell ref="C337:F337"/>
    <mergeCell ref="C340:F340"/>
    <mergeCell ref="G340:H340"/>
    <mergeCell ref="D91:H91"/>
    <mergeCell ref="D92:H92"/>
    <mergeCell ref="C106:F106"/>
    <mergeCell ref="C109:F109"/>
    <mergeCell ref="G109:H109"/>
    <mergeCell ref="C110:F110"/>
    <mergeCell ref="G110:H110"/>
    <mergeCell ref="D77:H77"/>
    <mergeCell ref="D78:H78"/>
    <mergeCell ref="D87:H87"/>
    <mergeCell ref="D88:H88"/>
    <mergeCell ref="D89:H89"/>
    <mergeCell ref="D90:H90"/>
    <mergeCell ref="D63:H63"/>
    <mergeCell ref="D64:H64"/>
    <mergeCell ref="D73:H73"/>
    <mergeCell ref="D74:H74"/>
    <mergeCell ref="D75:H75"/>
    <mergeCell ref="D76:H76"/>
    <mergeCell ref="D49:H49"/>
    <mergeCell ref="D50:H50"/>
    <mergeCell ref="D59:H59"/>
    <mergeCell ref="D60:H60"/>
    <mergeCell ref="D61:H61"/>
    <mergeCell ref="D62:H62"/>
    <mergeCell ref="A37:H37"/>
    <mergeCell ref="A39:H39"/>
    <mergeCell ref="D45:H45"/>
    <mergeCell ref="D46:H46"/>
    <mergeCell ref="D47:H47"/>
    <mergeCell ref="D48:H48"/>
    <mergeCell ref="F31:G31"/>
    <mergeCell ref="A33:B33"/>
    <mergeCell ref="C33:C34"/>
    <mergeCell ref="D33:D34"/>
    <mergeCell ref="E33:E34"/>
    <mergeCell ref="F33:H33"/>
    <mergeCell ref="G22:H22"/>
    <mergeCell ref="D24:D25"/>
    <mergeCell ref="E24:E25"/>
    <mergeCell ref="F24:G24"/>
    <mergeCell ref="A28:H28"/>
    <mergeCell ref="A29:H29"/>
    <mergeCell ref="C18:E18"/>
    <mergeCell ref="D19:F19"/>
    <mergeCell ref="G19:H19"/>
    <mergeCell ref="D20:E20"/>
    <mergeCell ref="G20:H20"/>
    <mergeCell ref="G21:H21"/>
    <mergeCell ref="C14:E14"/>
    <mergeCell ref="G14:H15"/>
    <mergeCell ref="C15:E15"/>
    <mergeCell ref="C16:E16"/>
    <mergeCell ref="G16:H17"/>
    <mergeCell ref="C17:E17"/>
    <mergeCell ref="C10:E10"/>
    <mergeCell ref="G10:H11"/>
    <mergeCell ref="C11:E11"/>
    <mergeCell ref="C12:E12"/>
    <mergeCell ref="G12:H13"/>
    <mergeCell ref="C13:E13"/>
    <mergeCell ref="E2:H2"/>
    <mergeCell ref="E3:H3"/>
    <mergeCell ref="E4:H4"/>
    <mergeCell ref="G6:H6"/>
    <mergeCell ref="G7:H7"/>
    <mergeCell ref="G8:H9"/>
    <mergeCell ref="C9:E9"/>
  </mergeCells>
  <pageMargins left="0.4" right="0.2" top="0.4" bottom="0.4" header="0.2" footer="0.2"/>
  <pageSetup paperSize="9" scale="8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62"/>
  <sheetViews>
    <sheetView workbookViewId="0">
      <selection activeCell="A458" sqref="A458:AH458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455</v>
      </c>
      <c r="C12" s="1">
        <v>0</v>
      </c>
      <c r="D12" s="1">
        <f>ROW(A394)</f>
        <v>394</v>
      </c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B394</f>
        <v>455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объект_(Копия)</v>
      </c>
      <c r="G18" s="3" t="str">
        <f t="shared" si="0"/>
        <v>Капитальный ремонт системы пожарки учебного корпуса НИЯУ МИФИ , Каширка, 64_РОСАТОМ</v>
      </c>
      <c r="H18" s="3"/>
      <c r="I18" s="3"/>
      <c r="J18" s="3"/>
      <c r="K18" s="3"/>
      <c r="L18" s="3"/>
      <c r="M18" s="3"/>
      <c r="N18" s="3"/>
      <c r="O18" s="3">
        <f t="shared" ref="O18:AT18" si="1">O394</f>
        <v>184306.15</v>
      </c>
      <c r="P18" s="3">
        <f t="shared" si="1"/>
        <v>140721.82</v>
      </c>
      <c r="Q18" s="3">
        <f t="shared" si="1"/>
        <v>569.79</v>
      </c>
      <c r="R18" s="3">
        <f t="shared" si="1"/>
        <v>90.5</v>
      </c>
      <c r="S18" s="3">
        <f t="shared" si="1"/>
        <v>43014.54</v>
      </c>
      <c r="T18" s="3">
        <f t="shared" si="1"/>
        <v>0</v>
      </c>
      <c r="U18" s="3">
        <f t="shared" si="1"/>
        <v>4787.3029999999999</v>
      </c>
      <c r="V18" s="3">
        <f t="shared" si="1"/>
        <v>7.1575000000000006</v>
      </c>
      <c r="W18" s="3">
        <f t="shared" si="1"/>
        <v>0</v>
      </c>
      <c r="X18" s="3">
        <f t="shared" si="1"/>
        <v>37783.910000000003</v>
      </c>
      <c r="Y18" s="3">
        <f t="shared" si="1"/>
        <v>27213.34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249303.4</v>
      </c>
      <c r="AS18" s="3">
        <f t="shared" si="1"/>
        <v>22006.79</v>
      </c>
      <c r="AT18" s="3">
        <f t="shared" si="1"/>
        <v>224784.55</v>
      </c>
      <c r="AU18" s="3">
        <f t="shared" ref="AU18:BZ18" si="2">AU394</f>
        <v>2512.06</v>
      </c>
      <c r="AV18" s="3">
        <f t="shared" si="2"/>
        <v>140721.82</v>
      </c>
      <c r="AW18" s="3">
        <f t="shared" si="2"/>
        <v>140721.82</v>
      </c>
      <c r="AX18" s="3">
        <f t="shared" si="2"/>
        <v>0</v>
      </c>
      <c r="AY18" s="3">
        <f t="shared" si="2"/>
        <v>140721.82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CA394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DG394</f>
        <v>2122731.65</v>
      </c>
      <c r="DH18" s="4">
        <f t="shared" si="4"/>
        <v>1823029.06</v>
      </c>
      <c r="DI18" s="4">
        <f t="shared" si="4"/>
        <v>3720.75</v>
      </c>
      <c r="DJ18" s="4">
        <f t="shared" si="4"/>
        <v>590.9</v>
      </c>
      <c r="DK18" s="4">
        <f t="shared" si="4"/>
        <v>295981.84000000003</v>
      </c>
      <c r="DL18" s="4">
        <f t="shared" si="4"/>
        <v>0</v>
      </c>
      <c r="DM18" s="4">
        <f t="shared" si="4"/>
        <v>4787.3029999999999</v>
      </c>
      <c r="DN18" s="4">
        <f t="shared" si="4"/>
        <v>7.1575000000000006</v>
      </c>
      <c r="DO18" s="4">
        <f t="shared" si="4"/>
        <v>0</v>
      </c>
      <c r="DP18" s="4">
        <f t="shared" si="4"/>
        <v>256541.75</v>
      </c>
      <c r="DQ18" s="4">
        <f t="shared" si="4"/>
        <v>183741.82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2563015.2200000002</v>
      </c>
      <c r="EK18" s="4">
        <f t="shared" si="4"/>
        <v>143704.34</v>
      </c>
      <c r="EL18" s="4">
        <f t="shared" si="4"/>
        <v>2371958.6800000002</v>
      </c>
      <c r="EM18" s="4">
        <f t="shared" ref="EM18:FR18" si="5">EM394</f>
        <v>47352.2</v>
      </c>
      <c r="EN18" s="4">
        <f t="shared" si="5"/>
        <v>1823029.06</v>
      </c>
      <c r="EO18" s="4">
        <f t="shared" si="5"/>
        <v>1823029.06</v>
      </c>
      <c r="EP18" s="4">
        <f t="shared" si="5"/>
        <v>0</v>
      </c>
      <c r="EQ18" s="4">
        <f t="shared" si="5"/>
        <v>1823029.06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FS394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ROW(A362)</f>
        <v>362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55" x14ac:dyDescent="0.2">
      <c r="A22" s="3">
        <v>52</v>
      </c>
      <c r="B22" s="3">
        <f t="shared" ref="B22:G22" si="7">B362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O362</f>
        <v>184306.15</v>
      </c>
      <c r="P22" s="3">
        <f t="shared" si="8"/>
        <v>140721.82</v>
      </c>
      <c r="Q22" s="3">
        <f t="shared" si="8"/>
        <v>569.79</v>
      </c>
      <c r="R22" s="3">
        <f t="shared" si="8"/>
        <v>90.5</v>
      </c>
      <c r="S22" s="3">
        <f t="shared" si="8"/>
        <v>43014.54</v>
      </c>
      <c r="T22" s="3">
        <f t="shared" si="8"/>
        <v>0</v>
      </c>
      <c r="U22" s="3">
        <f t="shared" si="8"/>
        <v>4787.3029999999999</v>
      </c>
      <c r="V22" s="3">
        <f t="shared" si="8"/>
        <v>7.1575000000000006</v>
      </c>
      <c r="W22" s="3">
        <f t="shared" si="8"/>
        <v>0</v>
      </c>
      <c r="X22" s="3">
        <f t="shared" si="8"/>
        <v>37783.910000000003</v>
      </c>
      <c r="Y22" s="3">
        <f t="shared" si="8"/>
        <v>27213.34</v>
      </c>
      <c r="Z22" s="3">
        <f t="shared" si="8"/>
        <v>0</v>
      </c>
      <c r="AA22" s="3">
        <f t="shared" si="8"/>
        <v>0</v>
      </c>
      <c r="AB22" s="3">
        <f t="shared" si="8"/>
        <v>0</v>
      </c>
      <c r="AC22" s="3">
        <f t="shared" si="8"/>
        <v>0</v>
      </c>
      <c r="AD22" s="3">
        <f t="shared" si="8"/>
        <v>0</v>
      </c>
      <c r="AE22" s="3">
        <f t="shared" si="8"/>
        <v>0</v>
      </c>
      <c r="AF22" s="3">
        <f t="shared" si="8"/>
        <v>0</v>
      </c>
      <c r="AG22" s="3">
        <f t="shared" si="8"/>
        <v>0</v>
      </c>
      <c r="AH22" s="3">
        <f t="shared" si="8"/>
        <v>0</v>
      </c>
      <c r="AI22" s="3">
        <f t="shared" si="8"/>
        <v>0</v>
      </c>
      <c r="AJ22" s="3">
        <f t="shared" si="8"/>
        <v>0</v>
      </c>
      <c r="AK22" s="3">
        <f t="shared" si="8"/>
        <v>0</v>
      </c>
      <c r="AL22" s="3">
        <f t="shared" si="8"/>
        <v>0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249303.4</v>
      </c>
      <c r="AS22" s="3">
        <f t="shared" si="8"/>
        <v>22006.79</v>
      </c>
      <c r="AT22" s="3">
        <f t="shared" si="8"/>
        <v>224784.55</v>
      </c>
      <c r="AU22" s="3">
        <f t="shared" ref="AU22:BZ22" si="9">AU362</f>
        <v>2512.06</v>
      </c>
      <c r="AV22" s="3">
        <f t="shared" si="9"/>
        <v>140721.82</v>
      </c>
      <c r="AW22" s="3">
        <f t="shared" si="9"/>
        <v>140721.82</v>
      </c>
      <c r="AX22" s="3">
        <f t="shared" si="9"/>
        <v>0</v>
      </c>
      <c r="AY22" s="3">
        <f t="shared" si="9"/>
        <v>140721.82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CA362</f>
        <v>0</v>
      </c>
      <c r="CB22" s="3">
        <f t="shared" si="10"/>
        <v>0</v>
      </c>
      <c r="CC22" s="3">
        <f t="shared" si="10"/>
        <v>0</v>
      </c>
      <c r="CD22" s="3">
        <f t="shared" si="10"/>
        <v>0</v>
      </c>
      <c r="CE22" s="3">
        <f t="shared" si="10"/>
        <v>0</v>
      </c>
      <c r="CF22" s="3">
        <f t="shared" si="10"/>
        <v>0</v>
      </c>
      <c r="CG22" s="3">
        <f t="shared" si="10"/>
        <v>0</v>
      </c>
      <c r="CH22" s="3">
        <f t="shared" si="10"/>
        <v>0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DG362</f>
        <v>2122731.65</v>
      </c>
      <c r="DH22" s="4">
        <f t="shared" si="11"/>
        <v>1823029.06</v>
      </c>
      <c r="DI22" s="4">
        <f t="shared" si="11"/>
        <v>3720.75</v>
      </c>
      <c r="DJ22" s="4">
        <f t="shared" si="11"/>
        <v>590.9</v>
      </c>
      <c r="DK22" s="4">
        <f t="shared" si="11"/>
        <v>295981.84000000003</v>
      </c>
      <c r="DL22" s="4">
        <f t="shared" si="11"/>
        <v>0</v>
      </c>
      <c r="DM22" s="4">
        <f t="shared" si="11"/>
        <v>4787.3029999999999</v>
      </c>
      <c r="DN22" s="4">
        <f t="shared" si="11"/>
        <v>7.1575000000000006</v>
      </c>
      <c r="DO22" s="4">
        <f t="shared" si="11"/>
        <v>0</v>
      </c>
      <c r="DP22" s="4">
        <f t="shared" si="11"/>
        <v>256541.75</v>
      </c>
      <c r="DQ22" s="4">
        <f t="shared" si="11"/>
        <v>183741.82</v>
      </c>
      <c r="DR22" s="4">
        <f t="shared" si="11"/>
        <v>0</v>
      </c>
      <c r="DS22" s="4">
        <f t="shared" si="11"/>
        <v>0</v>
      </c>
      <c r="DT22" s="4">
        <f t="shared" si="11"/>
        <v>0</v>
      </c>
      <c r="DU22" s="4">
        <f t="shared" si="11"/>
        <v>0</v>
      </c>
      <c r="DV22" s="4">
        <f t="shared" si="11"/>
        <v>0</v>
      </c>
      <c r="DW22" s="4">
        <f t="shared" si="11"/>
        <v>0</v>
      </c>
      <c r="DX22" s="4">
        <f t="shared" si="11"/>
        <v>0</v>
      </c>
      <c r="DY22" s="4">
        <f t="shared" si="11"/>
        <v>0</v>
      </c>
      <c r="DZ22" s="4">
        <f t="shared" si="11"/>
        <v>0</v>
      </c>
      <c r="EA22" s="4">
        <f t="shared" si="11"/>
        <v>0</v>
      </c>
      <c r="EB22" s="4">
        <f t="shared" si="11"/>
        <v>0</v>
      </c>
      <c r="EC22" s="4">
        <f t="shared" si="11"/>
        <v>0</v>
      </c>
      <c r="ED22" s="4">
        <f t="shared" si="11"/>
        <v>0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2563015.2200000002</v>
      </c>
      <c r="EK22" s="4">
        <f t="shared" si="11"/>
        <v>143704.34</v>
      </c>
      <c r="EL22" s="4">
        <f t="shared" si="11"/>
        <v>2371958.6800000002</v>
      </c>
      <c r="EM22" s="4">
        <f t="shared" ref="EM22:FR22" si="12">EM362</f>
        <v>47352.2</v>
      </c>
      <c r="EN22" s="4">
        <f t="shared" si="12"/>
        <v>1823029.06</v>
      </c>
      <c r="EO22" s="4">
        <f t="shared" si="12"/>
        <v>1823029.06</v>
      </c>
      <c r="EP22" s="4">
        <f t="shared" si="12"/>
        <v>0</v>
      </c>
      <c r="EQ22" s="4">
        <f t="shared" si="12"/>
        <v>1823029.06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FS362</f>
        <v>0</v>
      </c>
      <c r="FT22" s="4">
        <f t="shared" si="13"/>
        <v>0</v>
      </c>
      <c r="FU22" s="4">
        <f t="shared" si="13"/>
        <v>0</v>
      </c>
      <c r="FV22" s="4">
        <f t="shared" si="13"/>
        <v>0</v>
      </c>
      <c r="FW22" s="4">
        <f t="shared" si="13"/>
        <v>0</v>
      </c>
      <c r="FX22" s="4">
        <f t="shared" si="13"/>
        <v>0</v>
      </c>
      <c r="FY22" s="4">
        <f t="shared" si="13"/>
        <v>0</v>
      </c>
      <c r="FZ22" s="4">
        <f t="shared" si="13"/>
        <v>0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1">
        <v>4</v>
      </c>
      <c r="B24" s="1">
        <v>1</v>
      </c>
      <c r="C24" s="1"/>
      <c r="D24" s="1">
        <f>ROW(A39)</f>
        <v>39</v>
      </c>
      <c r="E24" s="1"/>
      <c r="F24" s="1" t="s">
        <v>13</v>
      </c>
      <c r="G24" s="1" t="s">
        <v>14</v>
      </c>
      <c r="H24" s="1" t="s">
        <v>6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6</v>
      </c>
      <c r="V24" s="1">
        <v>0</v>
      </c>
      <c r="W24" s="1"/>
      <c r="X24" s="1"/>
      <c r="Y24" s="1"/>
      <c r="Z24" s="1"/>
      <c r="AA24" s="1"/>
      <c r="AB24" s="1" t="s">
        <v>6</v>
      </c>
      <c r="AC24" s="1" t="s">
        <v>6</v>
      </c>
      <c r="AD24" s="1" t="s">
        <v>6</v>
      </c>
      <c r="AE24" s="1" t="s">
        <v>6</v>
      </c>
      <c r="AF24" s="1" t="s">
        <v>6</v>
      </c>
      <c r="AG24" s="1" t="s">
        <v>6</v>
      </c>
      <c r="AH24" s="1"/>
      <c r="AI24" s="1"/>
      <c r="AJ24" s="1"/>
      <c r="AK24" s="1"/>
      <c r="AL24" s="1"/>
      <c r="AM24" s="1"/>
      <c r="AN24" s="1"/>
      <c r="AO24" s="1"/>
      <c r="AP24" s="1" t="s">
        <v>6</v>
      </c>
      <c r="AQ24" s="1" t="s">
        <v>6</v>
      </c>
      <c r="AR24" s="1" t="s">
        <v>6</v>
      </c>
      <c r="AS24" s="1"/>
      <c r="AT24" s="1"/>
      <c r="AU24" s="1"/>
      <c r="AV24" s="1"/>
      <c r="AW24" s="1"/>
      <c r="AX24" s="1"/>
      <c r="AY24" s="1"/>
      <c r="AZ24" s="1" t="s">
        <v>6</v>
      </c>
      <c r="BA24" s="1"/>
      <c r="BB24" s="1" t="s">
        <v>6</v>
      </c>
      <c r="BC24" s="1" t="s">
        <v>6</v>
      </c>
      <c r="BD24" s="1" t="s">
        <v>6</v>
      </c>
      <c r="BE24" s="1" t="s">
        <v>6</v>
      </c>
      <c r="BF24" s="1" t="s">
        <v>6</v>
      </c>
      <c r="BG24" s="1" t="s">
        <v>6</v>
      </c>
      <c r="BH24" s="1" t="s">
        <v>6</v>
      </c>
      <c r="BI24" s="1" t="s">
        <v>6</v>
      </c>
      <c r="BJ24" s="1" t="s">
        <v>6</v>
      </c>
      <c r="BK24" s="1" t="s">
        <v>6</v>
      </c>
      <c r="BL24" s="1" t="s">
        <v>6</v>
      </c>
      <c r="BM24" s="1" t="s">
        <v>6</v>
      </c>
      <c r="BN24" s="1" t="s">
        <v>6</v>
      </c>
      <c r="BO24" s="1" t="s">
        <v>6</v>
      </c>
      <c r="BP24" s="1" t="s">
        <v>6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55" x14ac:dyDescent="0.2">
      <c r="A26" s="3">
        <v>52</v>
      </c>
      <c r="B26" s="3">
        <f t="shared" ref="B26:G26" si="14">B39</f>
        <v>1</v>
      </c>
      <c r="C26" s="3">
        <f t="shared" si="14"/>
        <v>4</v>
      </c>
      <c r="D26" s="3">
        <f t="shared" si="14"/>
        <v>24</v>
      </c>
      <c r="E26" s="3">
        <f t="shared" si="14"/>
        <v>0</v>
      </c>
      <c r="F26" s="3" t="str">
        <f t="shared" si="14"/>
        <v>Новый раздел</v>
      </c>
      <c r="G26" s="3" t="str">
        <f t="shared" si="14"/>
        <v>Раздел 1 Демонтажные работы</v>
      </c>
      <c r="H26" s="3"/>
      <c r="I26" s="3"/>
      <c r="J26" s="3"/>
      <c r="K26" s="3"/>
      <c r="L26" s="3"/>
      <c r="M26" s="3"/>
      <c r="N26" s="3"/>
      <c r="O26" s="3">
        <f t="shared" ref="O26:AT26" si="15">O39</f>
        <v>11947.41</v>
      </c>
      <c r="P26" s="3">
        <f t="shared" si="15"/>
        <v>0</v>
      </c>
      <c r="Q26" s="3">
        <f t="shared" si="15"/>
        <v>36.19</v>
      </c>
      <c r="R26" s="3">
        <f t="shared" si="15"/>
        <v>16.350000000000001</v>
      </c>
      <c r="S26" s="3">
        <f t="shared" si="15"/>
        <v>11911.22</v>
      </c>
      <c r="T26" s="3">
        <f t="shared" si="15"/>
        <v>0</v>
      </c>
      <c r="U26" s="3">
        <f t="shared" si="15"/>
        <v>1457.5160000000001</v>
      </c>
      <c r="V26" s="3">
        <f t="shared" si="15"/>
        <v>1.1675</v>
      </c>
      <c r="W26" s="3">
        <f t="shared" si="15"/>
        <v>0</v>
      </c>
      <c r="X26" s="3">
        <f t="shared" si="15"/>
        <v>10115.02</v>
      </c>
      <c r="Y26" s="3">
        <f t="shared" si="15"/>
        <v>7651.8</v>
      </c>
      <c r="Z26" s="3">
        <f t="shared" si="15"/>
        <v>0</v>
      </c>
      <c r="AA26" s="3">
        <f t="shared" si="15"/>
        <v>0</v>
      </c>
      <c r="AB26" s="3">
        <f t="shared" si="15"/>
        <v>11947.41</v>
      </c>
      <c r="AC26" s="3">
        <f t="shared" si="15"/>
        <v>0</v>
      </c>
      <c r="AD26" s="3">
        <f t="shared" si="15"/>
        <v>36.19</v>
      </c>
      <c r="AE26" s="3">
        <f t="shared" si="15"/>
        <v>16.350000000000001</v>
      </c>
      <c r="AF26" s="3">
        <f t="shared" si="15"/>
        <v>11911.22</v>
      </c>
      <c r="AG26" s="3">
        <f t="shared" si="15"/>
        <v>0</v>
      </c>
      <c r="AH26" s="3">
        <f t="shared" si="15"/>
        <v>1457.5160000000001</v>
      </c>
      <c r="AI26" s="3">
        <f t="shared" si="15"/>
        <v>1.1675</v>
      </c>
      <c r="AJ26" s="3">
        <f t="shared" si="15"/>
        <v>0</v>
      </c>
      <c r="AK26" s="3">
        <f t="shared" si="15"/>
        <v>10115.02</v>
      </c>
      <c r="AL26" s="3">
        <f t="shared" si="15"/>
        <v>7651.8</v>
      </c>
      <c r="AM26" s="3">
        <f t="shared" si="15"/>
        <v>0</v>
      </c>
      <c r="AN26" s="3">
        <f t="shared" si="15"/>
        <v>0</v>
      </c>
      <c r="AO26" s="3">
        <f t="shared" si="15"/>
        <v>0</v>
      </c>
      <c r="AP26" s="3">
        <f t="shared" si="15"/>
        <v>0</v>
      </c>
      <c r="AQ26" s="3">
        <f t="shared" si="15"/>
        <v>0</v>
      </c>
      <c r="AR26" s="3">
        <f t="shared" si="15"/>
        <v>29714.23</v>
      </c>
      <c r="AS26" s="3">
        <f t="shared" si="15"/>
        <v>22006.79</v>
      </c>
      <c r="AT26" s="3">
        <f t="shared" si="15"/>
        <v>7707.44</v>
      </c>
      <c r="AU26" s="3">
        <f t="shared" ref="AU26:BZ26" si="16">AU39</f>
        <v>0</v>
      </c>
      <c r="AV26" s="3">
        <f t="shared" si="16"/>
        <v>0</v>
      </c>
      <c r="AW26" s="3">
        <f t="shared" si="16"/>
        <v>0</v>
      </c>
      <c r="AX26" s="3">
        <f t="shared" si="16"/>
        <v>0</v>
      </c>
      <c r="AY26" s="3">
        <f t="shared" si="16"/>
        <v>0</v>
      </c>
      <c r="AZ26" s="3">
        <f t="shared" si="16"/>
        <v>0</v>
      </c>
      <c r="BA26" s="3">
        <f t="shared" si="16"/>
        <v>0</v>
      </c>
      <c r="BB26" s="3">
        <f t="shared" si="16"/>
        <v>0</v>
      </c>
      <c r="BC26" s="3">
        <f t="shared" si="16"/>
        <v>0</v>
      </c>
      <c r="BD26" s="3">
        <f t="shared" si="16"/>
        <v>0</v>
      </c>
      <c r="BE26" s="3">
        <f t="shared" si="16"/>
        <v>0</v>
      </c>
      <c r="BF26" s="3">
        <f t="shared" si="16"/>
        <v>0</v>
      </c>
      <c r="BG26" s="3">
        <f t="shared" si="16"/>
        <v>0</v>
      </c>
      <c r="BH26" s="3">
        <f t="shared" si="16"/>
        <v>0</v>
      </c>
      <c r="BI26" s="3">
        <f t="shared" si="16"/>
        <v>0</v>
      </c>
      <c r="BJ26" s="3">
        <f t="shared" si="16"/>
        <v>0</v>
      </c>
      <c r="BK26" s="3">
        <f t="shared" si="16"/>
        <v>0</v>
      </c>
      <c r="BL26" s="3">
        <f t="shared" si="16"/>
        <v>0</v>
      </c>
      <c r="BM26" s="3">
        <f t="shared" si="16"/>
        <v>0</v>
      </c>
      <c r="BN26" s="3">
        <f t="shared" si="16"/>
        <v>0</v>
      </c>
      <c r="BO26" s="3">
        <f t="shared" si="16"/>
        <v>0</v>
      </c>
      <c r="BP26" s="3">
        <f t="shared" si="16"/>
        <v>0</v>
      </c>
      <c r="BQ26" s="3">
        <f t="shared" si="16"/>
        <v>0</v>
      </c>
      <c r="BR26" s="3">
        <f t="shared" si="16"/>
        <v>0</v>
      </c>
      <c r="BS26" s="3">
        <f t="shared" si="16"/>
        <v>0</v>
      </c>
      <c r="BT26" s="3">
        <f t="shared" si="16"/>
        <v>0</v>
      </c>
      <c r="BU26" s="3">
        <f t="shared" si="16"/>
        <v>0</v>
      </c>
      <c r="BV26" s="3">
        <f t="shared" si="16"/>
        <v>0</v>
      </c>
      <c r="BW26" s="3">
        <f t="shared" si="16"/>
        <v>0</v>
      </c>
      <c r="BX26" s="3">
        <f t="shared" si="16"/>
        <v>0</v>
      </c>
      <c r="BY26" s="3">
        <f t="shared" si="16"/>
        <v>0</v>
      </c>
      <c r="BZ26" s="3">
        <f t="shared" si="16"/>
        <v>0</v>
      </c>
      <c r="CA26" s="3">
        <f t="shared" ref="CA26:DF26" si="17">CA39</f>
        <v>29714.23</v>
      </c>
      <c r="CB26" s="3">
        <f t="shared" si="17"/>
        <v>22006.79</v>
      </c>
      <c r="CC26" s="3">
        <f t="shared" si="17"/>
        <v>7707.44</v>
      </c>
      <c r="CD26" s="3">
        <f t="shared" si="17"/>
        <v>0</v>
      </c>
      <c r="CE26" s="3">
        <f t="shared" si="17"/>
        <v>0</v>
      </c>
      <c r="CF26" s="3">
        <f t="shared" si="17"/>
        <v>0</v>
      </c>
      <c r="CG26" s="3">
        <f t="shared" si="17"/>
        <v>0</v>
      </c>
      <c r="CH26" s="3">
        <f t="shared" si="17"/>
        <v>0</v>
      </c>
      <c r="CI26" s="3">
        <f t="shared" si="17"/>
        <v>0</v>
      </c>
      <c r="CJ26" s="3">
        <f t="shared" si="17"/>
        <v>0</v>
      </c>
      <c r="CK26" s="3">
        <f t="shared" si="17"/>
        <v>0</v>
      </c>
      <c r="CL26" s="3">
        <f t="shared" si="17"/>
        <v>0</v>
      </c>
      <c r="CM26" s="3">
        <f t="shared" si="17"/>
        <v>0</v>
      </c>
      <c r="CN26" s="3">
        <f t="shared" si="17"/>
        <v>0</v>
      </c>
      <c r="CO26" s="3">
        <f t="shared" si="17"/>
        <v>0</v>
      </c>
      <c r="CP26" s="3">
        <f t="shared" si="17"/>
        <v>0</v>
      </c>
      <c r="CQ26" s="3">
        <f t="shared" si="17"/>
        <v>0</v>
      </c>
      <c r="CR26" s="3">
        <f t="shared" si="17"/>
        <v>0</v>
      </c>
      <c r="CS26" s="3">
        <f t="shared" si="17"/>
        <v>0</v>
      </c>
      <c r="CT26" s="3">
        <f t="shared" si="17"/>
        <v>0</v>
      </c>
      <c r="CU26" s="3">
        <f t="shared" si="17"/>
        <v>0</v>
      </c>
      <c r="CV26" s="3">
        <f t="shared" si="17"/>
        <v>0</v>
      </c>
      <c r="CW26" s="3">
        <f t="shared" si="17"/>
        <v>0</v>
      </c>
      <c r="CX26" s="3">
        <f t="shared" si="17"/>
        <v>0</v>
      </c>
      <c r="CY26" s="3">
        <f t="shared" si="17"/>
        <v>0</v>
      </c>
      <c r="CZ26" s="3">
        <f t="shared" si="17"/>
        <v>0</v>
      </c>
      <c r="DA26" s="3">
        <f t="shared" si="17"/>
        <v>0</v>
      </c>
      <c r="DB26" s="3">
        <f t="shared" si="17"/>
        <v>0</v>
      </c>
      <c r="DC26" s="3">
        <f t="shared" si="17"/>
        <v>0</v>
      </c>
      <c r="DD26" s="3">
        <f t="shared" si="17"/>
        <v>0</v>
      </c>
      <c r="DE26" s="3">
        <f t="shared" si="17"/>
        <v>0</v>
      </c>
      <c r="DF26" s="3">
        <f t="shared" si="17"/>
        <v>0</v>
      </c>
      <c r="DG26" s="4">
        <f t="shared" ref="DG26:EL26" si="18">DG39</f>
        <v>78016.59</v>
      </c>
      <c r="DH26" s="4">
        <f t="shared" si="18"/>
        <v>0</v>
      </c>
      <c r="DI26" s="4">
        <f t="shared" si="18"/>
        <v>236.34</v>
      </c>
      <c r="DJ26" s="4">
        <f t="shared" si="18"/>
        <v>106.73</v>
      </c>
      <c r="DK26" s="4">
        <f t="shared" si="18"/>
        <v>77780.25</v>
      </c>
      <c r="DL26" s="4">
        <f t="shared" si="18"/>
        <v>0</v>
      </c>
      <c r="DM26" s="4">
        <f t="shared" si="18"/>
        <v>1457.5160000000001</v>
      </c>
      <c r="DN26" s="4">
        <f t="shared" si="18"/>
        <v>1.1675</v>
      </c>
      <c r="DO26" s="4">
        <f t="shared" si="18"/>
        <v>0</v>
      </c>
      <c r="DP26" s="4">
        <f t="shared" si="18"/>
        <v>66051.009999999995</v>
      </c>
      <c r="DQ26" s="4">
        <f t="shared" si="18"/>
        <v>49966.15</v>
      </c>
      <c r="DR26" s="4">
        <f t="shared" si="18"/>
        <v>0</v>
      </c>
      <c r="DS26" s="4">
        <f t="shared" si="18"/>
        <v>0</v>
      </c>
      <c r="DT26" s="4">
        <f t="shared" si="18"/>
        <v>78016.59</v>
      </c>
      <c r="DU26" s="4">
        <f t="shared" si="18"/>
        <v>0</v>
      </c>
      <c r="DV26" s="4">
        <f t="shared" si="18"/>
        <v>236.34</v>
      </c>
      <c r="DW26" s="4">
        <f t="shared" si="18"/>
        <v>106.73</v>
      </c>
      <c r="DX26" s="4">
        <f t="shared" si="18"/>
        <v>77780.25</v>
      </c>
      <c r="DY26" s="4">
        <f t="shared" si="18"/>
        <v>0</v>
      </c>
      <c r="DZ26" s="4">
        <f t="shared" si="18"/>
        <v>1457.5160000000001</v>
      </c>
      <c r="EA26" s="4">
        <f t="shared" si="18"/>
        <v>1.1675</v>
      </c>
      <c r="EB26" s="4">
        <f t="shared" si="18"/>
        <v>0</v>
      </c>
      <c r="EC26" s="4">
        <f t="shared" si="18"/>
        <v>66051.009999999995</v>
      </c>
      <c r="ED26" s="4">
        <f t="shared" si="18"/>
        <v>49966.15</v>
      </c>
      <c r="EE26" s="4">
        <f t="shared" si="18"/>
        <v>0</v>
      </c>
      <c r="EF26" s="4">
        <f t="shared" si="18"/>
        <v>0</v>
      </c>
      <c r="EG26" s="4">
        <f t="shared" si="18"/>
        <v>0</v>
      </c>
      <c r="EH26" s="4">
        <f t="shared" si="18"/>
        <v>0</v>
      </c>
      <c r="EI26" s="4">
        <f t="shared" si="18"/>
        <v>0</v>
      </c>
      <c r="EJ26" s="4">
        <f t="shared" si="18"/>
        <v>194033.75</v>
      </c>
      <c r="EK26" s="4">
        <f t="shared" si="18"/>
        <v>143704.34</v>
      </c>
      <c r="EL26" s="4">
        <f t="shared" si="18"/>
        <v>50329.41</v>
      </c>
      <c r="EM26" s="4">
        <f t="shared" ref="EM26:FR26" si="19">EM39</f>
        <v>0</v>
      </c>
      <c r="EN26" s="4">
        <f t="shared" si="19"/>
        <v>0</v>
      </c>
      <c r="EO26" s="4">
        <f t="shared" si="19"/>
        <v>0</v>
      </c>
      <c r="EP26" s="4">
        <f t="shared" si="19"/>
        <v>0</v>
      </c>
      <c r="EQ26" s="4">
        <f t="shared" si="19"/>
        <v>0</v>
      </c>
      <c r="ER26" s="4">
        <f t="shared" si="19"/>
        <v>0</v>
      </c>
      <c r="ES26" s="4">
        <f t="shared" si="19"/>
        <v>0</v>
      </c>
      <c r="ET26" s="4">
        <f t="shared" si="19"/>
        <v>0</v>
      </c>
      <c r="EU26" s="4">
        <f t="shared" si="19"/>
        <v>0</v>
      </c>
      <c r="EV26" s="4">
        <f t="shared" si="19"/>
        <v>0</v>
      </c>
      <c r="EW26" s="4">
        <f t="shared" si="19"/>
        <v>0</v>
      </c>
      <c r="EX26" s="4">
        <f t="shared" si="19"/>
        <v>0</v>
      </c>
      <c r="EY26" s="4">
        <f t="shared" si="19"/>
        <v>0</v>
      </c>
      <c r="EZ26" s="4">
        <f t="shared" si="19"/>
        <v>0</v>
      </c>
      <c r="FA26" s="4">
        <f t="shared" si="19"/>
        <v>0</v>
      </c>
      <c r="FB26" s="4">
        <f t="shared" si="19"/>
        <v>0</v>
      </c>
      <c r="FC26" s="4">
        <f t="shared" si="19"/>
        <v>0</v>
      </c>
      <c r="FD26" s="4">
        <f t="shared" si="19"/>
        <v>0</v>
      </c>
      <c r="FE26" s="4">
        <f t="shared" si="19"/>
        <v>0</v>
      </c>
      <c r="FF26" s="4">
        <f t="shared" si="19"/>
        <v>0</v>
      </c>
      <c r="FG26" s="4">
        <f t="shared" si="19"/>
        <v>0</v>
      </c>
      <c r="FH26" s="4">
        <f t="shared" si="19"/>
        <v>0</v>
      </c>
      <c r="FI26" s="4">
        <f t="shared" si="19"/>
        <v>0</v>
      </c>
      <c r="FJ26" s="4">
        <f t="shared" si="19"/>
        <v>0</v>
      </c>
      <c r="FK26" s="4">
        <f t="shared" si="19"/>
        <v>0</v>
      </c>
      <c r="FL26" s="4">
        <f t="shared" si="19"/>
        <v>0</v>
      </c>
      <c r="FM26" s="4">
        <f t="shared" si="19"/>
        <v>0</v>
      </c>
      <c r="FN26" s="4">
        <f t="shared" si="19"/>
        <v>0</v>
      </c>
      <c r="FO26" s="4">
        <f t="shared" si="19"/>
        <v>0</v>
      </c>
      <c r="FP26" s="4">
        <f t="shared" si="19"/>
        <v>0</v>
      </c>
      <c r="FQ26" s="4">
        <f t="shared" si="19"/>
        <v>0</v>
      </c>
      <c r="FR26" s="4">
        <f t="shared" si="19"/>
        <v>0</v>
      </c>
      <c r="FS26" s="4">
        <f t="shared" ref="FS26:GX26" si="20">FS39</f>
        <v>194033.75</v>
      </c>
      <c r="FT26" s="4">
        <f t="shared" si="20"/>
        <v>143704.34</v>
      </c>
      <c r="FU26" s="4">
        <f t="shared" si="20"/>
        <v>50329.41</v>
      </c>
      <c r="FV26" s="4">
        <f t="shared" si="20"/>
        <v>0</v>
      </c>
      <c r="FW26" s="4">
        <f t="shared" si="20"/>
        <v>0</v>
      </c>
      <c r="FX26" s="4">
        <f t="shared" si="20"/>
        <v>0</v>
      </c>
      <c r="FY26" s="4">
        <f t="shared" si="20"/>
        <v>0</v>
      </c>
      <c r="FZ26" s="4">
        <f t="shared" si="20"/>
        <v>0</v>
      </c>
      <c r="GA26" s="4">
        <f t="shared" si="20"/>
        <v>0</v>
      </c>
      <c r="GB26" s="4">
        <f t="shared" si="20"/>
        <v>0</v>
      </c>
      <c r="GC26" s="4">
        <f t="shared" si="20"/>
        <v>0</v>
      </c>
      <c r="GD26" s="4">
        <f t="shared" si="20"/>
        <v>0</v>
      </c>
      <c r="GE26" s="4">
        <f t="shared" si="20"/>
        <v>0</v>
      </c>
      <c r="GF26" s="4">
        <f t="shared" si="20"/>
        <v>0</v>
      </c>
      <c r="GG26" s="4">
        <f t="shared" si="20"/>
        <v>0</v>
      </c>
      <c r="GH26" s="4">
        <f t="shared" si="20"/>
        <v>0</v>
      </c>
      <c r="GI26" s="4">
        <f t="shared" si="20"/>
        <v>0</v>
      </c>
      <c r="GJ26" s="4">
        <f t="shared" si="20"/>
        <v>0</v>
      </c>
      <c r="GK26" s="4">
        <f t="shared" si="20"/>
        <v>0</v>
      </c>
      <c r="GL26" s="4">
        <f t="shared" si="20"/>
        <v>0</v>
      </c>
      <c r="GM26" s="4">
        <f t="shared" si="20"/>
        <v>0</v>
      </c>
      <c r="GN26" s="4">
        <f t="shared" si="20"/>
        <v>0</v>
      </c>
      <c r="GO26" s="4">
        <f t="shared" si="20"/>
        <v>0</v>
      </c>
      <c r="GP26" s="4">
        <f t="shared" si="20"/>
        <v>0</v>
      </c>
      <c r="GQ26" s="4">
        <f t="shared" si="20"/>
        <v>0</v>
      </c>
      <c r="GR26" s="4">
        <f t="shared" si="20"/>
        <v>0</v>
      </c>
      <c r="GS26" s="4">
        <f t="shared" si="20"/>
        <v>0</v>
      </c>
      <c r="GT26" s="4">
        <f t="shared" si="20"/>
        <v>0</v>
      </c>
      <c r="GU26" s="4">
        <f t="shared" si="20"/>
        <v>0</v>
      </c>
      <c r="GV26" s="4">
        <f t="shared" si="20"/>
        <v>0</v>
      </c>
      <c r="GW26" s="4">
        <f t="shared" si="20"/>
        <v>0</v>
      </c>
      <c r="GX26" s="4">
        <f t="shared" si="20"/>
        <v>0</v>
      </c>
    </row>
    <row r="28" spans="1:255" x14ac:dyDescent="0.2">
      <c r="A28" s="2">
        <v>17</v>
      </c>
      <c r="B28" s="2">
        <v>1</v>
      </c>
      <c r="C28" s="2">
        <f>ROW(SmtRes!A6)</f>
        <v>6</v>
      </c>
      <c r="D28" s="2">
        <f>ROW(EtalonRes!A6)</f>
        <v>6</v>
      </c>
      <c r="E28" s="2" t="s">
        <v>15</v>
      </c>
      <c r="F28" s="2" t="s">
        <v>16</v>
      </c>
      <c r="G28" s="2" t="s">
        <v>17</v>
      </c>
      <c r="H28" s="2" t="s">
        <v>18</v>
      </c>
      <c r="I28" s="2">
        <v>394</v>
      </c>
      <c r="J28" s="2">
        <v>0</v>
      </c>
      <c r="K28" s="2"/>
      <c r="L28" s="2"/>
      <c r="M28" s="2"/>
      <c r="N28" s="2"/>
      <c r="O28" s="2">
        <f t="shared" ref="O28:O37" si="21">ROUND(CP28,2)</f>
        <v>1910.11</v>
      </c>
      <c r="P28" s="2">
        <f t="shared" ref="P28:P37" si="22">ROUND(CQ28*I28,2)</f>
        <v>0</v>
      </c>
      <c r="Q28" s="2">
        <f t="shared" ref="Q28:Q37" si="23">ROUND(CR28*I28,2)</f>
        <v>0</v>
      </c>
      <c r="R28" s="2">
        <f t="shared" ref="R28:R37" si="24">ROUND(CS28*I28,2)</f>
        <v>0</v>
      </c>
      <c r="S28" s="2">
        <f t="shared" ref="S28:S37" si="25">ROUND(CT28*I28,2)</f>
        <v>1910.11</v>
      </c>
      <c r="T28" s="2">
        <f t="shared" ref="T28:T37" si="26">ROUND(CU28*I28,2)</f>
        <v>0</v>
      </c>
      <c r="U28" s="2">
        <f t="shared" ref="U28:U37" si="27">CV28*I28</f>
        <v>198.57599999999999</v>
      </c>
      <c r="V28" s="2">
        <f t="shared" ref="V28:V37" si="28">CW28*I28</f>
        <v>0</v>
      </c>
      <c r="W28" s="2">
        <f t="shared" ref="W28:W37" si="29">ROUND(CX28*I28,2)</f>
        <v>0</v>
      </c>
      <c r="X28" s="2">
        <f t="shared" ref="X28:X37" si="30">ROUND(CY28,2)</f>
        <v>1528.09</v>
      </c>
      <c r="Y28" s="2">
        <f t="shared" ref="Y28:Y37" si="31">ROUND(CZ28,2)</f>
        <v>1146.07</v>
      </c>
      <c r="Z28" s="2"/>
      <c r="AA28" s="2">
        <v>16670159</v>
      </c>
      <c r="AB28" s="2">
        <f t="shared" ref="AB28:AB37" si="32">ROUND((AC28+AD28+AF28),6)</f>
        <v>4.8479999999999999</v>
      </c>
      <c r="AC28" s="2">
        <f t="shared" ref="AC28:AC35" si="33">ROUND(((ES28*0)),6)</f>
        <v>0</v>
      </c>
      <c r="AD28" s="2">
        <f t="shared" ref="AD28:AD35" si="34">ROUND(((((ET28*0.3))-((EU28*0.3)))+AE28),6)</f>
        <v>0</v>
      </c>
      <c r="AE28" s="2">
        <f t="shared" ref="AE28:AF35" si="35">ROUND(((EU28*0.3)),6)</f>
        <v>0</v>
      </c>
      <c r="AF28" s="2">
        <f t="shared" si="35"/>
        <v>4.8479999999999999</v>
      </c>
      <c r="AG28" s="2">
        <f t="shared" ref="AG28:AG37" si="36">ROUND((AP28),6)</f>
        <v>0</v>
      </c>
      <c r="AH28" s="2">
        <f t="shared" ref="AH28:AI35" si="37">((EW28*0.3))</f>
        <v>0.504</v>
      </c>
      <c r="AI28" s="2">
        <f t="shared" si="37"/>
        <v>0</v>
      </c>
      <c r="AJ28" s="2">
        <f t="shared" ref="AJ28:AJ37" si="38">ROUND((AS28),6)</f>
        <v>0</v>
      </c>
      <c r="AK28" s="2">
        <v>18.91</v>
      </c>
      <c r="AL28" s="2">
        <v>2.75</v>
      </c>
      <c r="AM28" s="2">
        <v>0</v>
      </c>
      <c r="AN28" s="2">
        <v>0</v>
      </c>
      <c r="AO28" s="2">
        <v>16.16</v>
      </c>
      <c r="AP28" s="2">
        <v>0</v>
      </c>
      <c r="AQ28" s="2">
        <v>1.68</v>
      </c>
      <c r="AR28" s="2">
        <v>0</v>
      </c>
      <c r="AS28" s="2">
        <v>0</v>
      </c>
      <c r="AT28" s="2">
        <v>80</v>
      </c>
      <c r="AU28" s="2">
        <v>60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6</v>
      </c>
      <c r="BE28" s="2" t="s">
        <v>6</v>
      </c>
      <c r="BF28" s="2" t="s">
        <v>6</v>
      </c>
      <c r="BG28" s="2" t="s">
        <v>6</v>
      </c>
      <c r="BH28" s="2">
        <v>0</v>
      </c>
      <c r="BI28" s="2">
        <v>2</v>
      </c>
      <c r="BJ28" s="2" t="s">
        <v>19</v>
      </c>
      <c r="BK28" s="2"/>
      <c r="BL28" s="2"/>
      <c r="BM28" s="2">
        <v>110011</v>
      </c>
      <c r="BN28" s="2">
        <v>0</v>
      </c>
      <c r="BO28" s="2" t="s">
        <v>6</v>
      </c>
      <c r="BP28" s="2">
        <v>0</v>
      </c>
      <c r="BQ28" s="2">
        <v>3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6</v>
      </c>
      <c r="BZ28" s="2">
        <v>80</v>
      </c>
      <c r="CA28" s="2">
        <v>60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20</v>
      </c>
      <c r="CO28" s="2">
        <v>0</v>
      </c>
      <c r="CP28" s="2">
        <f t="shared" ref="CP28:CP37" si="39">(P28+Q28+S28)</f>
        <v>1910.11</v>
      </c>
      <c r="CQ28" s="2">
        <f t="shared" ref="CQ28:CQ37" si="40">AC28*BC28</f>
        <v>0</v>
      </c>
      <c r="CR28" s="2">
        <f t="shared" ref="CR28:CR37" si="41">AD28*BB28</f>
        <v>0</v>
      </c>
      <c r="CS28" s="2">
        <f t="shared" ref="CS28:CS37" si="42">AE28*BS28</f>
        <v>0</v>
      </c>
      <c r="CT28" s="2">
        <f t="shared" ref="CT28:CT37" si="43">AF28*BA28</f>
        <v>4.8479999999999999</v>
      </c>
      <c r="CU28" s="2">
        <f t="shared" ref="CU28:CU37" si="44">AG28</f>
        <v>0</v>
      </c>
      <c r="CV28" s="2">
        <f t="shared" ref="CV28:CV37" si="45">AH28</f>
        <v>0.504</v>
      </c>
      <c r="CW28" s="2">
        <f t="shared" ref="CW28:CW37" si="46">AI28</f>
        <v>0</v>
      </c>
      <c r="CX28" s="2">
        <f t="shared" ref="CX28:CX37" si="47">AJ28</f>
        <v>0</v>
      </c>
      <c r="CY28" s="2">
        <f t="shared" ref="CY28:CY37" si="48">(((S28+R28)*AT28)/100)</f>
        <v>1528.088</v>
      </c>
      <c r="CZ28" s="2">
        <f t="shared" ref="CZ28:CZ37" si="49">(((S28+R28)*AU28)/100)</f>
        <v>1146.0659999999998</v>
      </c>
      <c r="DA28" s="2"/>
      <c r="DB28" s="2"/>
      <c r="DC28" s="2" t="s">
        <v>6</v>
      </c>
      <c r="DD28" s="2" t="s">
        <v>21</v>
      </c>
      <c r="DE28" s="2" t="s">
        <v>22</v>
      </c>
      <c r="DF28" s="2" t="s">
        <v>22</v>
      </c>
      <c r="DG28" s="2" t="s">
        <v>22</v>
      </c>
      <c r="DH28" s="2" t="s">
        <v>6</v>
      </c>
      <c r="DI28" s="2" t="s">
        <v>22</v>
      </c>
      <c r="DJ28" s="2" t="s">
        <v>22</v>
      </c>
      <c r="DK28" s="2" t="s">
        <v>6</v>
      </c>
      <c r="DL28" s="2" t="s">
        <v>6</v>
      </c>
      <c r="DM28" s="2" t="s">
        <v>6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1013</v>
      </c>
      <c r="DV28" s="2" t="s">
        <v>18</v>
      </c>
      <c r="DW28" s="2" t="s">
        <v>18</v>
      </c>
      <c r="DX28" s="2">
        <v>1</v>
      </c>
      <c r="DY28" s="2"/>
      <c r="DZ28" s="2"/>
      <c r="EA28" s="2"/>
      <c r="EB28" s="2"/>
      <c r="EC28" s="2"/>
      <c r="ED28" s="2"/>
      <c r="EE28" s="2">
        <v>16510417</v>
      </c>
      <c r="EF28" s="2">
        <v>3</v>
      </c>
      <c r="EG28" s="2" t="s">
        <v>23</v>
      </c>
      <c r="EH28" s="2">
        <v>0</v>
      </c>
      <c r="EI28" s="2" t="s">
        <v>6</v>
      </c>
      <c r="EJ28" s="2">
        <v>2</v>
      </c>
      <c r="EK28" s="2">
        <v>110011</v>
      </c>
      <c r="EL28" s="2" t="s">
        <v>24</v>
      </c>
      <c r="EM28" s="2" t="s">
        <v>25</v>
      </c>
      <c r="EN28" s="2"/>
      <c r="EO28" s="2" t="s">
        <v>26</v>
      </c>
      <c r="EP28" s="2"/>
      <c r="EQ28" s="2">
        <v>0</v>
      </c>
      <c r="ER28" s="2">
        <v>18.91</v>
      </c>
      <c r="ES28" s="2">
        <v>2.75</v>
      </c>
      <c r="ET28" s="2">
        <v>0</v>
      </c>
      <c r="EU28" s="2">
        <v>0</v>
      </c>
      <c r="EV28" s="2">
        <v>16.16</v>
      </c>
      <c r="EW28" s="2">
        <v>1.68</v>
      </c>
      <c r="EX28" s="2">
        <v>0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ref="FR28:FR37" si="50">ROUND(IF(AND(BH28=3,BI28=3),P28,0),2)</f>
        <v>0</v>
      </c>
      <c r="FS28" s="2">
        <v>0</v>
      </c>
      <c r="FT28" s="2"/>
      <c r="FU28" s="2"/>
      <c r="FV28" s="2"/>
      <c r="FW28" s="2"/>
      <c r="FX28" s="2">
        <v>80</v>
      </c>
      <c r="FY28" s="2">
        <v>60</v>
      </c>
      <c r="FZ28" s="2"/>
      <c r="GA28" s="2" t="s">
        <v>6</v>
      </c>
      <c r="GB28" s="2"/>
      <c r="GC28" s="2"/>
      <c r="GD28" s="2">
        <v>0</v>
      </c>
      <c r="GE28" s="2"/>
      <c r="GF28" s="2">
        <v>115411083</v>
      </c>
      <c r="GG28" s="2">
        <v>1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ref="GL28:GL37" si="51">ROUND(IF(AND(BH28=3,BI28=3,FS28&lt;&gt;0),P28,0),2)</f>
        <v>0</v>
      </c>
      <c r="GM28" s="2">
        <f t="shared" ref="GM28:GM37" si="52">ROUND(O28+X28+Y28+GK28,2)+GX28</f>
        <v>4584.2700000000004</v>
      </c>
      <c r="GN28" s="2">
        <f t="shared" ref="GN28:GN37" si="53">IF(OR(BI28=0,BI28=1),ROUND(O28+X28+Y28+GK28,2),0)</f>
        <v>0</v>
      </c>
      <c r="GO28" s="2">
        <f t="shared" ref="GO28:GO37" si="54">IF(BI28=2,ROUND(O28+X28+Y28+GK28,2),0)</f>
        <v>4584.2700000000004</v>
      </c>
      <c r="GP28" s="2">
        <f t="shared" ref="GP28:GP37" si="55">IF(BI28=4,ROUND(O28+X28+Y28+GK28,2)+GX28,0)</f>
        <v>0</v>
      </c>
      <c r="GQ28" s="2"/>
      <c r="GR28" s="2">
        <v>0</v>
      </c>
      <c r="GS28" s="2">
        <v>3</v>
      </c>
      <c r="GT28" s="2">
        <v>0</v>
      </c>
      <c r="GU28" s="2" t="s">
        <v>6</v>
      </c>
      <c r="GV28" s="2">
        <f t="shared" ref="GV28:GV37" si="56">ROUND(GT28,6)</f>
        <v>0</v>
      </c>
      <c r="GW28" s="2">
        <v>1</v>
      </c>
      <c r="GX28" s="2">
        <f t="shared" ref="GX28:GX37" si="57">ROUND(GV28*GW28*I28,2)</f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ROW(SmtRes!A12)</f>
        <v>12</v>
      </c>
      <c r="D29">
        <f>ROW(EtalonRes!A12)</f>
        <v>12</v>
      </c>
      <c r="E29" t="s">
        <v>15</v>
      </c>
      <c r="F29" t="s">
        <v>16</v>
      </c>
      <c r="G29" t="s">
        <v>17</v>
      </c>
      <c r="H29" t="s">
        <v>18</v>
      </c>
      <c r="I29">
        <v>394</v>
      </c>
      <c r="J29">
        <v>0</v>
      </c>
      <c r="O29">
        <f t="shared" si="21"/>
        <v>12473.03</v>
      </c>
      <c r="P29">
        <f t="shared" si="22"/>
        <v>0</v>
      </c>
      <c r="Q29">
        <f t="shared" si="23"/>
        <v>0</v>
      </c>
      <c r="R29">
        <f t="shared" si="24"/>
        <v>0</v>
      </c>
      <c r="S29">
        <f t="shared" si="25"/>
        <v>12473.03</v>
      </c>
      <c r="T29">
        <f t="shared" si="26"/>
        <v>0</v>
      </c>
      <c r="U29">
        <f t="shared" si="27"/>
        <v>198.57599999999999</v>
      </c>
      <c r="V29">
        <f t="shared" si="28"/>
        <v>0</v>
      </c>
      <c r="W29">
        <f t="shared" si="29"/>
        <v>0</v>
      </c>
      <c r="X29">
        <f t="shared" si="30"/>
        <v>9978.42</v>
      </c>
      <c r="Y29">
        <f t="shared" si="31"/>
        <v>7483.82</v>
      </c>
      <c r="AA29">
        <v>16670161</v>
      </c>
      <c r="AB29">
        <f t="shared" si="32"/>
        <v>4.8479999999999999</v>
      </c>
      <c r="AC29">
        <f t="shared" si="33"/>
        <v>0</v>
      </c>
      <c r="AD29">
        <f t="shared" si="34"/>
        <v>0</v>
      </c>
      <c r="AE29">
        <f t="shared" si="35"/>
        <v>0</v>
      </c>
      <c r="AF29">
        <f t="shared" si="35"/>
        <v>4.8479999999999999</v>
      </c>
      <c r="AG29">
        <f t="shared" si="36"/>
        <v>0</v>
      </c>
      <c r="AH29">
        <f t="shared" si="37"/>
        <v>0.504</v>
      </c>
      <c r="AI29">
        <f t="shared" si="37"/>
        <v>0</v>
      </c>
      <c r="AJ29">
        <f t="shared" si="38"/>
        <v>0</v>
      </c>
      <c r="AK29">
        <v>18.91</v>
      </c>
      <c r="AL29">
        <v>2.75</v>
      </c>
      <c r="AM29">
        <v>0</v>
      </c>
      <c r="AN29">
        <v>0</v>
      </c>
      <c r="AO29">
        <v>16.16</v>
      </c>
      <c r="AP29">
        <v>0</v>
      </c>
      <c r="AQ29">
        <v>1.68</v>
      </c>
      <c r="AR29">
        <v>0</v>
      </c>
      <c r="AS29">
        <v>0</v>
      </c>
      <c r="AT29">
        <v>80</v>
      </c>
      <c r="AU29">
        <v>60</v>
      </c>
      <c r="AV29">
        <v>1</v>
      </c>
      <c r="AW29">
        <v>1</v>
      </c>
      <c r="AZ29">
        <v>6.53</v>
      </c>
      <c r="BA29">
        <v>6.53</v>
      </c>
      <c r="BB29">
        <v>6.53</v>
      </c>
      <c r="BC29">
        <v>6.53</v>
      </c>
      <c r="BD29" t="s">
        <v>6</v>
      </c>
      <c r="BE29" t="s">
        <v>6</v>
      </c>
      <c r="BF29" t="s">
        <v>6</v>
      </c>
      <c r="BG29" t="s">
        <v>6</v>
      </c>
      <c r="BH29">
        <v>0</v>
      </c>
      <c r="BI29">
        <v>2</v>
      </c>
      <c r="BJ29" t="s">
        <v>19</v>
      </c>
      <c r="BM29">
        <v>110011</v>
      </c>
      <c r="BN29">
        <v>0</v>
      </c>
      <c r="BO29" t="s">
        <v>6</v>
      </c>
      <c r="BP29">
        <v>0</v>
      </c>
      <c r="BQ29">
        <v>3</v>
      </c>
      <c r="BR29">
        <v>0</v>
      </c>
      <c r="BS29">
        <v>6.53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80</v>
      </c>
      <c r="CA29">
        <v>60</v>
      </c>
      <c r="CF29">
        <v>0</v>
      </c>
      <c r="CG29">
        <v>0</v>
      </c>
      <c r="CM29">
        <v>0</v>
      </c>
      <c r="CN29" t="s">
        <v>20</v>
      </c>
      <c r="CO29">
        <v>0</v>
      </c>
      <c r="CP29">
        <f t="shared" si="39"/>
        <v>12473.03</v>
      </c>
      <c r="CQ29">
        <f t="shared" si="40"/>
        <v>0</v>
      </c>
      <c r="CR29">
        <f t="shared" si="41"/>
        <v>0</v>
      </c>
      <c r="CS29">
        <f t="shared" si="42"/>
        <v>0</v>
      </c>
      <c r="CT29">
        <f t="shared" si="43"/>
        <v>31.657440000000001</v>
      </c>
      <c r="CU29">
        <f t="shared" si="44"/>
        <v>0</v>
      </c>
      <c r="CV29">
        <f t="shared" si="45"/>
        <v>0.504</v>
      </c>
      <c r="CW29">
        <f t="shared" si="46"/>
        <v>0</v>
      </c>
      <c r="CX29">
        <f t="shared" si="47"/>
        <v>0</v>
      </c>
      <c r="CY29">
        <f t="shared" si="48"/>
        <v>9978.4240000000009</v>
      </c>
      <c r="CZ29">
        <f t="shared" si="49"/>
        <v>7483.8180000000002</v>
      </c>
      <c r="DC29" t="s">
        <v>6</v>
      </c>
      <c r="DD29" t="s">
        <v>21</v>
      </c>
      <c r="DE29" t="s">
        <v>22</v>
      </c>
      <c r="DF29" t="s">
        <v>22</v>
      </c>
      <c r="DG29" t="s">
        <v>22</v>
      </c>
      <c r="DH29" t="s">
        <v>6</v>
      </c>
      <c r="DI29" t="s">
        <v>22</v>
      </c>
      <c r="DJ29" t="s">
        <v>22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1013</v>
      </c>
      <c r="DV29" t="s">
        <v>18</v>
      </c>
      <c r="DW29" t="s">
        <v>18</v>
      </c>
      <c r="DX29">
        <v>1</v>
      </c>
      <c r="EE29">
        <v>16510417</v>
      </c>
      <c r="EF29">
        <v>3</v>
      </c>
      <c r="EG29" t="s">
        <v>23</v>
      </c>
      <c r="EH29">
        <v>0</v>
      </c>
      <c r="EI29" t="s">
        <v>6</v>
      </c>
      <c r="EJ29">
        <v>2</v>
      </c>
      <c r="EK29">
        <v>110011</v>
      </c>
      <c r="EL29" t="s">
        <v>24</v>
      </c>
      <c r="EM29" t="s">
        <v>25</v>
      </c>
      <c r="EO29" t="s">
        <v>26</v>
      </c>
      <c r="EQ29">
        <v>0</v>
      </c>
      <c r="ER29">
        <v>18.91</v>
      </c>
      <c r="ES29">
        <v>2.75</v>
      </c>
      <c r="ET29">
        <v>0</v>
      </c>
      <c r="EU29">
        <v>0</v>
      </c>
      <c r="EV29">
        <v>16.16</v>
      </c>
      <c r="EW29">
        <v>1.68</v>
      </c>
      <c r="EX29">
        <v>0</v>
      </c>
      <c r="EY29">
        <v>0</v>
      </c>
      <c r="FQ29">
        <v>0</v>
      </c>
      <c r="FR29">
        <f t="shared" si="50"/>
        <v>0</v>
      </c>
      <c r="FS29">
        <v>0</v>
      </c>
      <c r="FX29">
        <v>80</v>
      </c>
      <c r="FY29">
        <v>60</v>
      </c>
      <c r="GA29" t="s">
        <v>6</v>
      </c>
      <c r="GD29">
        <v>0</v>
      </c>
      <c r="GF29">
        <v>115411083</v>
      </c>
      <c r="GG29">
        <v>1</v>
      </c>
      <c r="GH29">
        <v>1</v>
      </c>
      <c r="GI29">
        <v>4</v>
      </c>
      <c r="GJ29">
        <v>0</v>
      </c>
      <c r="GK29">
        <f>ROUND(R29*(S12)/100,2)</f>
        <v>0</v>
      </c>
      <c r="GL29">
        <f t="shared" si="51"/>
        <v>0</v>
      </c>
      <c r="GM29">
        <f t="shared" si="52"/>
        <v>29935.27</v>
      </c>
      <c r="GN29">
        <f t="shared" si="53"/>
        <v>0</v>
      </c>
      <c r="GO29">
        <f t="shared" si="54"/>
        <v>29935.27</v>
      </c>
      <c r="GP29">
        <f t="shared" si="55"/>
        <v>0</v>
      </c>
      <c r="GR29">
        <v>0</v>
      </c>
      <c r="GS29">
        <v>3</v>
      </c>
      <c r="GT29">
        <v>0</v>
      </c>
      <c r="GU29" t="s">
        <v>6</v>
      </c>
      <c r="GV29">
        <f t="shared" si="56"/>
        <v>0</v>
      </c>
      <c r="GW29">
        <v>1</v>
      </c>
      <c r="GX29">
        <f t="shared" si="57"/>
        <v>0</v>
      </c>
      <c r="HA29">
        <v>0</v>
      </c>
      <c r="HB29">
        <v>0</v>
      </c>
      <c r="IK29">
        <v>0</v>
      </c>
    </row>
    <row r="30" spans="1:255" x14ac:dyDescent="0.2">
      <c r="A30" s="2">
        <v>17</v>
      </c>
      <c r="B30" s="2">
        <v>1</v>
      </c>
      <c r="C30" s="2">
        <f>ROW(SmtRes!A17)</f>
        <v>17</v>
      </c>
      <c r="D30" s="2">
        <f>ROW(EtalonRes!A17)</f>
        <v>17</v>
      </c>
      <c r="E30" s="2" t="s">
        <v>27</v>
      </c>
      <c r="F30" s="2" t="s">
        <v>28</v>
      </c>
      <c r="G30" s="2" t="s">
        <v>29</v>
      </c>
      <c r="H30" s="2" t="s">
        <v>18</v>
      </c>
      <c r="I30" s="2">
        <v>1</v>
      </c>
      <c r="J30" s="2">
        <v>0</v>
      </c>
      <c r="K30" s="2"/>
      <c r="L30" s="2"/>
      <c r="M30" s="2"/>
      <c r="N30" s="2"/>
      <c r="O30" s="2">
        <f t="shared" si="21"/>
        <v>35.31</v>
      </c>
      <c r="P30" s="2">
        <f t="shared" si="22"/>
        <v>0</v>
      </c>
      <c r="Q30" s="2">
        <f t="shared" si="23"/>
        <v>0</v>
      </c>
      <c r="R30" s="2">
        <f t="shared" si="24"/>
        <v>0</v>
      </c>
      <c r="S30" s="2">
        <f t="shared" si="25"/>
        <v>35.31</v>
      </c>
      <c r="T30" s="2">
        <f t="shared" si="26"/>
        <v>0</v>
      </c>
      <c r="U30" s="2">
        <f t="shared" si="27"/>
        <v>3.51</v>
      </c>
      <c r="V30" s="2">
        <f t="shared" si="28"/>
        <v>0</v>
      </c>
      <c r="W30" s="2">
        <f t="shared" si="29"/>
        <v>0</v>
      </c>
      <c r="X30" s="2">
        <f t="shared" si="30"/>
        <v>28.25</v>
      </c>
      <c r="Y30" s="2">
        <f t="shared" si="31"/>
        <v>21.19</v>
      </c>
      <c r="Z30" s="2"/>
      <c r="AA30" s="2">
        <v>16670159</v>
      </c>
      <c r="AB30" s="2">
        <f t="shared" si="32"/>
        <v>35.31</v>
      </c>
      <c r="AC30" s="2">
        <f t="shared" si="33"/>
        <v>0</v>
      </c>
      <c r="AD30" s="2">
        <f t="shared" si="34"/>
        <v>0</v>
      </c>
      <c r="AE30" s="2">
        <f t="shared" si="35"/>
        <v>0</v>
      </c>
      <c r="AF30" s="2">
        <f t="shared" si="35"/>
        <v>35.31</v>
      </c>
      <c r="AG30" s="2">
        <f t="shared" si="36"/>
        <v>0</v>
      </c>
      <c r="AH30" s="2">
        <f t="shared" si="37"/>
        <v>3.51</v>
      </c>
      <c r="AI30" s="2">
        <f t="shared" si="37"/>
        <v>0</v>
      </c>
      <c r="AJ30" s="2">
        <f t="shared" si="38"/>
        <v>0</v>
      </c>
      <c r="AK30" s="2">
        <v>130.22999999999999</v>
      </c>
      <c r="AL30" s="2">
        <v>12.53</v>
      </c>
      <c r="AM30" s="2">
        <v>0</v>
      </c>
      <c r="AN30" s="2">
        <v>0</v>
      </c>
      <c r="AO30" s="2">
        <v>117.7</v>
      </c>
      <c r="AP30" s="2">
        <v>0</v>
      </c>
      <c r="AQ30" s="2">
        <v>11.7</v>
      </c>
      <c r="AR30" s="2">
        <v>0</v>
      </c>
      <c r="AS30" s="2">
        <v>0</v>
      </c>
      <c r="AT30" s="2">
        <v>80</v>
      </c>
      <c r="AU30" s="2">
        <v>60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6</v>
      </c>
      <c r="BE30" s="2" t="s">
        <v>6</v>
      </c>
      <c r="BF30" s="2" t="s">
        <v>6</v>
      </c>
      <c r="BG30" s="2" t="s">
        <v>6</v>
      </c>
      <c r="BH30" s="2">
        <v>0</v>
      </c>
      <c r="BI30" s="2">
        <v>2</v>
      </c>
      <c r="BJ30" s="2" t="s">
        <v>30</v>
      </c>
      <c r="BK30" s="2"/>
      <c r="BL30" s="2"/>
      <c r="BM30" s="2">
        <v>110011</v>
      </c>
      <c r="BN30" s="2">
        <v>0</v>
      </c>
      <c r="BO30" s="2" t="s">
        <v>6</v>
      </c>
      <c r="BP30" s="2">
        <v>0</v>
      </c>
      <c r="BQ30" s="2">
        <v>3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6</v>
      </c>
      <c r="BZ30" s="2">
        <v>80</v>
      </c>
      <c r="CA30" s="2">
        <v>60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20</v>
      </c>
      <c r="CO30" s="2">
        <v>0</v>
      </c>
      <c r="CP30" s="2">
        <f t="shared" si="39"/>
        <v>35.31</v>
      </c>
      <c r="CQ30" s="2">
        <f t="shared" si="40"/>
        <v>0</v>
      </c>
      <c r="CR30" s="2">
        <f t="shared" si="41"/>
        <v>0</v>
      </c>
      <c r="CS30" s="2">
        <f t="shared" si="42"/>
        <v>0</v>
      </c>
      <c r="CT30" s="2">
        <f t="shared" si="43"/>
        <v>35.31</v>
      </c>
      <c r="CU30" s="2">
        <f t="shared" si="44"/>
        <v>0</v>
      </c>
      <c r="CV30" s="2">
        <f t="shared" si="45"/>
        <v>3.51</v>
      </c>
      <c r="CW30" s="2">
        <f t="shared" si="46"/>
        <v>0</v>
      </c>
      <c r="CX30" s="2">
        <f t="shared" si="47"/>
        <v>0</v>
      </c>
      <c r="CY30" s="2">
        <f t="shared" si="48"/>
        <v>28.248000000000001</v>
      </c>
      <c r="CZ30" s="2">
        <f t="shared" si="49"/>
        <v>21.186000000000003</v>
      </c>
      <c r="DA30" s="2"/>
      <c r="DB30" s="2"/>
      <c r="DC30" s="2" t="s">
        <v>6</v>
      </c>
      <c r="DD30" s="2" t="s">
        <v>21</v>
      </c>
      <c r="DE30" s="2" t="s">
        <v>22</v>
      </c>
      <c r="DF30" s="2" t="s">
        <v>22</v>
      </c>
      <c r="DG30" s="2" t="s">
        <v>22</v>
      </c>
      <c r="DH30" s="2" t="s">
        <v>6</v>
      </c>
      <c r="DI30" s="2" t="s">
        <v>22</v>
      </c>
      <c r="DJ30" s="2" t="s">
        <v>22</v>
      </c>
      <c r="DK30" s="2" t="s">
        <v>6</v>
      </c>
      <c r="DL30" s="2" t="s">
        <v>6</v>
      </c>
      <c r="DM30" s="2" t="s">
        <v>6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1013</v>
      </c>
      <c r="DV30" s="2" t="s">
        <v>18</v>
      </c>
      <c r="DW30" s="2" t="s">
        <v>18</v>
      </c>
      <c r="DX30" s="2">
        <v>1</v>
      </c>
      <c r="DY30" s="2"/>
      <c r="DZ30" s="2"/>
      <c r="EA30" s="2"/>
      <c r="EB30" s="2"/>
      <c r="EC30" s="2"/>
      <c r="ED30" s="2"/>
      <c r="EE30" s="2">
        <v>16510417</v>
      </c>
      <c r="EF30" s="2">
        <v>3</v>
      </c>
      <c r="EG30" s="2" t="s">
        <v>23</v>
      </c>
      <c r="EH30" s="2">
        <v>0</v>
      </c>
      <c r="EI30" s="2" t="s">
        <v>6</v>
      </c>
      <c r="EJ30" s="2">
        <v>2</v>
      </c>
      <c r="EK30" s="2">
        <v>110011</v>
      </c>
      <c r="EL30" s="2" t="s">
        <v>24</v>
      </c>
      <c r="EM30" s="2" t="s">
        <v>25</v>
      </c>
      <c r="EN30" s="2"/>
      <c r="EO30" s="2" t="s">
        <v>26</v>
      </c>
      <c r="EP30" s="2"/>
      <c r="EQ30" s="2">
        <v>0</v>
      </c>
      <c r="ER30" s="2">
        <v>130.22999999999999</v>
      </c>
      <c r="ES30" s="2">
        <v>12.53</v>
      </c>
      <c r="ET30" s="2">
        <v>0</v>
      </c>
      <c r="EU30" s="2">
        <v>0</v>
      </c>
      <c r="EV30" s="2">
        <v>117.7</v>
      </c>
      <c r="EW30" s="2">
        <v>11.7</v>
      </c>
      <c r="EX30" s="2">
        <v>0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50"/>
        <v>0</v>
      </c>
      <c r="FS30" s="2">
        <v>0</v>
      </c>
      <c r="FT30" s="2"/>
      <c r="FU30" s="2"/>
      <c r="FV30" s="2"/>
      <c r="FW30" s="2"/>
      <c r="FX30" s="2">
        <v>80</v>
      </c>
      <c r="FY30" s="2">
        <v>60</v>
      </c>
      <c r="FZ30" s="2"/>
      <c r="GA30" s="2" t="s">
        <v>6</v>
      </c>
      <c r="GB30" s="2"/>
      <c r="GC30" s="2"/>
      <c r="GD30" s="2">
        <v>0</v>
      </c>
      <c r="GE30" s="2"/>
      <c r="GF30" s="2">
        <v>1818641454</v>
      </c>
      <c r="GG30" s="2">
        <v>1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51"/>
        <v>0</v>
      </c>
      <c r="GM30" s="2">
        <f t="shared" si="52"/>
        <v>84.75</v>
      </c>
      <c r="GN30" s="2">
        <f t="shared" si="53"/>
        <v>0</v>
      </c>
      <c r="GO30" s="2">
        <f t="shared" si="54"/>
        <v>84.75</v>
      </c>
      <c r="GP30" s="2">
        <f t="shared" si="55"/>
        <v>0</v>
      </c>
      <c r="GQ30" s="2"/>
      <c r="GR30" s="2">
        <v>0</v>
      </c>
      <c r="GS30" s="2">
        <v>3</v>
      </c>
      <c r="GT30" s="2">
        <v>0</v>
      </c>
      <c r="GU30" s="2" t="s">
        <v>6</v>
      </c>
      <c r="GV30" s="2">
        <f t="shared" si="56"/>
        <v>0</v>
      </c>
      <c r="GW30" s="2">
        <v>1</v>
      </c>
      <c r="GX30" s="2">
        <f t="shared" si="57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C31">
        <f>ROW(SmtRes!A22)</f>
        <v>22</v>
      </c>
      <c r="D31">
        <f>ROW(EtalonRes!A22)</f>
        <v>22</v>
      </c>
      <c r="E31" t="s">
        <v>27</v>
      </c>
      <c r="F31" t="s">
        <v>28</v>
      </c>
      <c r="G31" t="s">
        <v>29</v>
      </c>
      <c r="H31" t="s">
        <v>18</v>
      </c>
      <c r="I31">
        <v>1</v>
      </c>
      <c r="J31">
        <v>0</v>
      </c>
      <c r="O31">
        <f t="shared" si="21"/>
        <v>230.57</v>
      </c>
      <c r="P31">
        <f t="shared" si="22"/>
        <v>0</v>
      </c>
      <c r="Q31">
        <f t="shared" si="23"/>
        <v>0</v>
      </c>
      <c r="R31">
        <f t="shared" si="24"/>
        <v>0</v>
      </c>
      <c r="S31">
        <f t="shared" si="25"/>
        <v>230.57</v>
      </c>
      <c r="T31">
        <f t="shared" si="26"/>
        <v>0</v>
      </c>
      <c r="U31">
        <f t="shared" si="27"/>
        <v>3.51</v>
      </c>
      <c r="V31">
        <f t="shared" si="28"/>
        <v>0</v>
      </c>
      <c r="W31">
        <f t="shared" si="29"/>
        <v>0</v>
      </c>
      <c r="X31">
        <f t="shared" si="30"/>
        <v>184.46</v>
      </c>
      <c r="Y31">
        <f t="shared" si="31"/>
        <v>138.34</v>
      </c>
      <c r="AA31">
        <v>16670161</v>
      </c>
      <c r="AB31">
        <f t="shared" si="32"/>
        <v>35.31</v>
      </c>
      <c r="AC31">
        <f t="shared" si="33"/>
        <v>0</v>
      </c>
      <c r="AD31">
        <f t="shared" si="34"/>
        <v>0</v>
      </c>
      <c r="AE31">
        <f t="shared" si="35"/>
        <v>0</v>
      </c>
      <c r="AF31">
        <f t="shared" si="35"/>
        <v>35.31</v>
      </c>
      <c r="AG31">
        <f t="shared" si="36"/>
        <v>0</v>
      </c>
      <c r="AH31">
        <f t="shared" si="37"/>
        <v>3.51</v>
      </c>
      <c r="AI31">
        <f t="shared" si="37"/>
        <v>0</v>
      </c>
      <c r="AJ31">
        <f t="shared" si="38"/>
        <v>0</v>
      </c>
      <c r="AK31">
        <v>130.22999999999999</v>
      </c>
      <c r="AL31">
        <v>12.53</v>
      </c>
      <c r="AM31">
        <v>0</v>
      </c>
      <c r="AN31">
        <v>0</v>
      </c>
      <c r="AO31">
        <v>117.7</v>
      </c>
      <c r="AP31">
        <v>0</v>
      </c>
      <c r="AQ31">
        <v>11.7</v>
      </c>
      <c r="AR31">
        <v>0</v>
      </c>
      <c r="AS31">
        <v>0</v>
      </c>
      <c r="AT31">
        <v>80</v>
      </c>
      <c r="AU31">
        <v>60</v>
      </c>
      <c r="AV31">
        <v>1</v>
      </c>
      <c r="AW31">
        <v>1</v>
      </c>
      <c r="AZ31">
        <v>6.53</v>
      </c>
      <c r="BA31">
        <v>6.53</v>
      </c>
      <c r="BB31">
        <v>6.53</v>
      </c>
      <c r="BC31">
        <v>6.53</v>
      </c>
      <c r="BD31" t="s">
        <v>6</v>
      </c>
      <c r="BE31" t="s">
        <v>6</v>
      </c>
      <c r="BF31" t="s">
        <v>6</v>
      </c>
      <c r="BG31" t="s">
        <v>6</v>
      </c>
      <c r="BH31">
        <v>0</v>
      </c>
      <c r="BI31">
        <v>2</v>
      </c>
      <c r="BJ31" t="s">
        <v>30</v>
      </c>
      <c r="BM31">
        <v>110011</v>
      </c>
      <c r="BN31">
        <v>0</v>
      </c>
      <c r="BO31" t="s">
        <v>6</v>
      </c>
      <c r="BP31">
        <v>0</v>
      </c>
      <c r="BQ31">
        <v>3</v>
      </c>
      <c r="BR31">
        <v>0</v>
      </c>
      <c r="BS31">
        <v>6.53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80</v>
      </c>
      <c r="CA31">
        <v>60</v>
      </c>
      <c r="CF31">
        <v>0</v>
      </c>
      <c r="CG31">
        <v>0</v>
      </c>
      <c r="CM31">
        <v>0</v>
      </c>
      <c r="CN31" t="s">
        <v>20</v>
      </c>
      <c r="CO31">
        <v>0</v>
      </c>
      <c r="CP31">
        <f t="shared" si="39"/>
        <v>230.57</v>
      </c>
      <c r="CQ31">
        <f t="shared" si="40"/>
        <v>0</v>
      </c>
      <c r="CR31">
        <f t="shared" si="41"/>
        <v>0</v>
      </c>
      <c r="CS31">
        <f t="shared" si="42"/>
        <v>0</v>
      </c>
      <c r="CT31">
        <f t="shared" si="43"/>
        <v>230.57430000000002</v>
      </c>
      <c r="CU31">
        <f t="shared" si="44"/>
        <v>0</v>
      </c>
      <c r="CV31">
        <f t="shared" si="45"/>
        <v>3.51</v>
      </c>
      <c r="CW31">
        <f t="shared" si="46"/>
        <v>0</v>
      </c>
      <c r="CX31">
        <f t="shared" si="47"/>
        <v>0</v>
      </c>
      <c r="CY31">
        <f t="shared" si="48"/>
        <v>184.45599999999999</v>
      </c>
      <c r="CZ31">
        <f t="shared" si="49"/>
        <v>138.34199999999998</v>
      </c>
      <c r="DC31" t="s">
        <v>6</v>
      </c>
      <c r="DD31" t="s">
        <v>21</v>
      </c>
      <c r="DE31" t="s">
        <v>22</v>
      </c>
      <c r="DF31" t="s">
        <v>22</v>
      </c>
      <c r="DG31" t="s">
        <v>22</v>
      </c>
      <c r="DH31" t="s">
        <v>6</v>
      </c>
      <c r="DI31" t="s">
        <v>22</v>
      </c>
      <c r="DJ31" t="s">
        <v>22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1013</v>
      </c>
      <c r="DV31" t="s">
        <v>18</v>
      </c>
      <c r="DW31" t="s">
        <v>18</v>
      </c>
      <c r="DX31">
        <v>1</v>
      </c>
      <c r="EE31">
        <v>16510417</v>
      </c>
      <c r="EF31">
        <v>3</v>
      </c>
      <c r="EG31" t="s">
        <v>23</v>
      </c>
      <c r="EH31">
        <v>0</v>
      </c>
      <c r="EI31" t="s">
        <v>6</v>
      </c>
      <c r="EJ31">
        <v>2</v>
      </c>
      <c r="EK31">
        <v>110011</v>
      </c>
      <c r="EL31" t="s">
        <v>24</v>
      </c>
      <c r="EM31" t="s">
        <v>25</v>
      </c>
      <c r="EO31" t="s">
        <v>26</v>
      </c>
      <c r="EQ31">
        <v>0</v>
      </c>
      <c r="ER31">
        <v>130.22999999999999</v>
      </c>
      <c r="ES31">
        <v>12.53</v>
      </c>
      <c r="ET31">
        <v>0</v>
      </c>
      <c r="EU31">
        <v>0</v>
      </c>
      <c r="EV31">
        <v>117.7</v>
      </c>
      <c r="EW31">
        <v>11.7</v>
      </c>
      <c r="EX31">
        <v>0</v>
      </c>
      <c r="EY31">
        <v>0</v>
      </c>
      <c r="FQ31">
        <v>0</v>
      </c>
      <c r="FR31">
        <f t="shared" si="50"/>
        <v>0</v>
      </c>
      <c r="FS31">
        <v>0</v>
      </c>
      <c r="FX31">
        <v>80</v>
      </c>
      <c r="FY31">
        <v>60</v>
      </c>
      <c r="GA31" t="s">
        <v>6</v>
      </c>
      <c r="GD31">
        <v>0</v>
      </c>
      <c r="GF31">
        <v>1818641454</v>
      </c>
      <c r="GG31">
        <v>1</v>
      </c>
      <c r="GH31">
        <v>1</v>
      </c>
      <c r="GI31">
        <v>4</v>
      </c>
      <c r="GJ31">
        <v>0</v>
      </c>
      <c r="GK31">
        <f>ROUND(R31*(S12)/100,2)</f>
        <v>0</v>
      </c>
      <c r="GL31">
        <f t="shared" si="51"/>
        <v>0</v>
      </c>
      <c r="GM31">
        <f t="shared" si="52"/>
        <v>553.37</v>
      </c>
      <c r="GN31">
        <f t="shared" si="53"/>
        <v>0</v>
      </c>
      <c r="GO31">
        <f t="shared" si="54"/>
        <v>553.37</v>
      </c>
      <c r="GP31">
        <f t="shared" si="55"/>
        <v>0</v>
      </c>
      <c r="GR31">
        <v>0</v>
      </c>
      <c r="GS31">
        <v>3</v>
      </c>
      <c r="GT31">
        <v>0</v>
      </c>
      <c r="GU31" t="s">
        <v>6</v>
      </c>
      <c r="GV31">
        <f t="shared" si="56"/>
        <v>0</v>
      </c>
      <c r="GW31">
        <v>1</v>
      </c>
      <c r="GX31">
        <f t="shared" si="57"/>
        <v>0</v>
      </c>
      <c r="HA31">
        <v>0</v>
      </c>
      <c r="HB31">
        <v>0</v>
      </c>
      <c r="IK31">
        <v>0</v>
      </c>
    </row>
    <row r="32" spans="1:255" x14ac:dyDescent="0.2">
      <c r="A32" s="2">
        <v>17</v>
      </c>
      <c r="B32" s="2">
        <v>1</v>
      </c>
      <c r="C32" s="2">
        <f>ROW(SmtRes!A28)</f>
        <v>28</v>
      </c>
      <c r="D32" s="2">
        <f>ROW(EtalonRes!A28)</f>
        <v>28</v>
      </c>
      <c r="E32" s="2" t="s">
        <v>31</v>
      </c>
      <c r="F32" s="2" t="s">
        <v>32</v>
      </c>
      <c r="G32" s="2" t="s">
        <v>33</v>
      </c>
      <c r="H32" s="2" t="s">
        <v>18</v>
      </c>
      <c r="I32" s="2">
        <v>7</v>
      </c>
      <c r="J32" s="2">
        <v>0</v>
      </c>
      <c r="K32" s="2"/>
      <c r="L32" s="2"/>
      <c r="M32" s="2"/>
      <c r="N32" s="2"/>
      <c r="O32" s="2">
        <f t="shared" si="21"/>
        <v>77.2</v>
      </c>
      <c r="P32" s="2">
        <f t="shared" si="22"/>
        <v>0</v>
      </c>
      <c r="Q32" s="2">
        <f t="shared" si="23"/>
        <v>0</v>
      </c>
      <c r="R32" s="2">
        <f t="shared" si="24"/>
        <v>0</v>
      </c>
      <c r="S32" s="2">
        <f t="shared" si="25"/>
        <v>77.2</v>
      </c>
      <c r="T32" s="2">
        <f t="shared" si="26"/>
        <v>0</v>
      </c>
      <c r="U32" s="2">
        <f t="shared" si="27"/>
        <v>7.5600000000000005</v>
      </c>
      <c r="V32" s="2">
        <f t="shared" si="28"/>
        <v>0</v>
      </c>
      <c r="W32" s="2">
        <f t="shared" si="29"/>
        <v>0</v>
      </c>
      <c r="X32" s="2">
        <f t="shared" si="30"/>
        <v>61.76</v>
      </c>
      <c r="Y32" s="2">
        <f t="shared" si="31"/>
        <v>46.32</v>
      </c>
      <c r="Z32" s="2"/>
      <c r="AA32" s="2">
        <v>16670159</v>
      </c>
      <c r="AB32" s="2">
        <f t="shared" si="32"/>
        <v>11.028</v>
      </c>
      <c r="AC32" s="2">
        <f t="shared" si="33"/>
        <v>0</v>
      </c>
      <c r="AD32" s="2">
        <f t="shared" si="34"/>
        <v>0</v>
      </c>
      <c r="AE32" s="2">
        <f t="shared" si="35"/>
        <v>0</v>
      </c>
      <c r="AF32" s="2">
        <f t="shared" si="35"/>
        <v>11.028</v>
      </c>
      <c r="AG32" s="2">
        <f t="shared" si="36"/>
        <v>0</v>
      </c>
      <c r="AH32" s="2">
        <f t="shared" si="37"/>
        <v>1.08</v>
      </c>
      <c r="AI32" s="2">
        <f t="shared" si="37"/>
        <v>0</v>
      </c>
      <c r="AJ32" s="2">
        <f t="shared" si="38"/>
        <v>0</v>
      </c>
      <c r="AK32" s="2">
        <v>41.09</v>
      </c>
      <c r="AL32" s="2">
        <v>4.33</v>
      </c>
      <c r="AM32" s="2">
        <v>0</v>
      </c>
      <c r="AN32" s="2">
        <v>0</v>
      </c>
      <c r="AO32" s="2">
        <v>36.76</v>
      </c>
      <c r="AP32" s="2">
        <v>0</v>
      </c>
      <c r="AQ32" s="2">
        <v>3.6</v>
      </c>
      <c r="AR32" s="2">
        <v>0</v>
      </c>
      <c r="AS32" s="2">
        <v>0</v>
      </c>
      <c r="AT32" s="2">
        <v>80</v>
      </c>
      <c r="AU32" s="2">
        <v>60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6</v>
      </c>
      <c r="BE32" s="2" t="s">
        <v>6</v>
      </c>
      <c r="BF32" s="2" t="s">
        <v>6</v>
      </c>
      <c r="BG32" s="2" t="s">
        <v>6</v>
      </c>
      <c r="BH32" s="2">
        <v>0</v>
      </c>
      <c r="BI32" s="2">
        <v>2</v>
      </c>
      <c r="BJ32" s="2" t="s">
        <v>34</v>
      </c>
      <c r="BK32" s="2"/>
      <c r="BL32" s="2"/>
      <c r="BM32" s="2">
        <v>110011</v>
      </c>
      <c r="BN32" s="2">
        <v>0</v>
      </c>
      <c r="BO32" s="2" t="s">
        <v>6</v>
      </c>
      <c r="BP32" s="2">
        <v>0</v>
      </c>
      <c r="BQ32" s="2">
        <v>3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6</v>
      </c>
      <c r="BZ32" s="2">
        <v>80</v>
      </c>
      <c r="CA32" s="2">
        <v>60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20</v>
      </c>
      <c r="CO32" s="2">
        <v>0</v>
      </c>
      <c r="CP32" s="2">
        <f t="shared" si="39"/>
        <v>77.2</v>
      </c>
      <c r="CQ32" s="2">
        <f t="shared" si="40"/>
        <v>0</v>
      </c>
      <c r="CR32" s="2">
        <f t="shared" si="41"/>
        <v>0</v>
      </c>
      <c r="CS32" s="2">
        <f t="shared" si="42"/>
        <v>0</v>
      </c>
      <c r="CT32" s="2">
        <f t="shared" si="43"/>
        <v>11.028</v>
      </c>
      <c r="CU32" s="2">
        <f t="shared" si="44"/>
        <v>0</v>
      </c>
      <c r="CV32" s="2">
        <f t="shared" si="45"/>
        <v>1.08</v>
      </c>
      <c r="CW32" s="2">
        <f t="shared" si="46"/>
        <v>0</v>
      </c>
      <c r="CX32" s="2">
        <f t="shared" si="47"/>
        <v>0</v>
      </c>
      <c r="CY32" s="2">
        <f t="shared" si="48"/>
        <v>61.76</v>
      </c>
      <c r="CZ32" s="2">
        <f t="shared" si="49"/>
        <v>46.32</v>
      </c>
      <c r="DA32" s="2"/>
      <c r="DB32" s="2"/>
      <c r="DC32" s="2" t="s">
        <v>6</v>
      </c>
      <c r="DD32" s="2" t="s">
        <v>21</v>
      </c>
      <c r="DE32" s="2" t="s">
        <v>22</v>
      </c>
      <c r="DF32" s="2" t="s">
        <v>22</v>
      </c>
      <c r="DG32" s="2" t="s">
        <v>22</v>
      </c>
      <c r="DH32" s="2" t="s">
        <v>6</v>
      </c>
      <c r="DI32" s="2" t="s">
        <v>22</v>
      </c>
      <c r="DJ32" s="2" t="s">
        <v>22</v>
      </c>
      <c r="DK32" s="2" t="s">
        <v>6</v>
      </c>
      <c r="DL32" s="2" t="s">
        <v>6</v>
      </c>
      <c r="DM32" s="2" t="s">
        <v>6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1013</v>
      </c>
      <c r="DV32" s="2" t="s">
        <v>18</v>
      </c>
      <c r="DW32" s="2" t="s">
        <v>18</v>
      </c>
      <c r="DX32" s="2">
        <v>1</v>
      </c>
      <c r="DY32" s="2"/>
      <c r="DZ32" s="2"/>
      <c r="EA32" s="2"/>
      <c r="EB32" s="2"/>
      <c r="EC32" s="2"/>
      <c r="ED32" s="2"/>
      <c r="EE32" s="2">
        <v>16510417</v>
      </c>
      <c r="EF32" s="2">
        <v>3</v>
      </c>
      <c r="EG32" s="2" t="s">
        <v>23</v>
      </c>
      <c r="EH32" s="2">
        <v>0</v>
      </c>
      <c r="EI32" s="2" t="s">
        <v>6</v>
      </c>
      <c r="EJ32" s="2">
        <v>2</v>
      </c>
      <c r="EK32" s="2">
        <v>110011</v>
      </c>
      <c r="EL32" s="2" t="s">
        <v>24</v>
      </c>
      <c r="EM32" s="2" t="s">
        <v>25</v>
      </c>
      <c r="EN32" s="2"/>
      <c r="EO32" s="2" t="s">
        <v>26</v>
      </c>
      <c r="EP32" s="2"/>
      <c r="EQ32" s="2">
        <v>0</v>
      </c>
      <c r="ER32" s="2">
        <v>41.09</v>
      </c>
      <c r="ES32" s="2">
        <v>4.33</v>
      </c>
      <c r="ET32" s="2">
        <v>0</v>
      </c>
      <c r="EU32" s="2">
        <v>0</v>
      </c>
      <c r="EV32" s="2">
        <v>36.76</v>
      </c>
      <c r="EW32" s="2">
        <v>3.6</v>
      </c>
      <c r="EX32" s="2">
        <v>0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50"/>
        <v>0</v>
      </c>
      <c r="FS32" s="2">
        <v>0</v>
      </c>
      <c r="FT32" s="2"/>
      <c r="FU32" s="2"/>
      <c r="FV32" s="2"/>
      <c r="FW32" s="2"/>
      <c r="FX32" s="2">
        <v>80</v>
      </c>
      <c r="FY32" s="2">
        <v>60</v>
      </c>
      <c r="FZ32" s="2"/>
      <c r="GA32" s="2" t="s">
        <v>6</v>
      </c>
      <c r="GB32" s="2"/>
      <c r="GC32" s="2"/>
      <c r="GD32" s="2">
        <v>0</v>
      </c>
      <c r="GE32" s="2"/>
      <c r="GF32" s="2">
        <v>114270378</v>
      </c>
      <c r="GG32" s="2">
        <v>1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51"/>
        <v>0</v>
      </c>
      <c r="GM32" s="2">
        <f t="shared" si="52"/>
        <v>185.28</v>
      </c>
      <c r="GN32" s="2">
        <f t="shared" si="53"/>
        <v>0</v>
      </c>
      <c r="GO32" s="2">
        <f t="shared" si="54"/>
        <v>185.28</v>
      </c>
      <c r="GP32" s="2">
        <f t="shared" si="55"/>
        <v>0</v>
      </c>
      <c r="GQ32" s="2"/>
      <c r="GR32" s="2">
        <v>0</v>
      </c>
      <c r="GS32" s="2">
        <v>3</v>
      </c>
      <c r="GT32" s="2">
        <v>0</v>
      </c>
      <c r="GU32" s="2" t="s">
        <v>6</v>
      </c>
      <c r="GV32" s="2">
        <f t="shared" si="56"/>
        <v>0</v>
      </c>
      <c r="GW32" s="2">
        <v>1</v>
      </c>
      <c r="GX32" s="2">
        <f t="shared" si="57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ROW(SmtRes!A34)</f>
        <v>34</v>
      </c>
      <c r="D33">
        <f>ROW(EtalonRes!A34)</f>
        <v>34</v>
      </c>
      <c r="E33" t="s">
        <v>31</v>
      </c>
      <c r="F33" t="s">
        <v>32</v>
      </c>
      <c r="G33" t="s">
        <v>33</v>
      </c>
      <c r="H33" t="s">
        <v>18</v>
      </c>
      <c r="I33">
        <v>7</v>
      </c>
      <c r="J33">
        <v>0</v>
      </c>
      <c r="O33">
        <f t="shared" si="21"/>
        <v>504.09</v>
      </c>
      <c r="P33">
        <f t="shared" si="22"/>
        <v>0</v>
      </c>
      <c r="Q33">
        <f t="shared" si="23"/>
        <v>0</v>
      </c>
      <c r="R33">
        <f t="shared" si="24"/>
        <v>0</v>
      </c>
      <c r="S33">
        <f t="shared" si="25"/>
        <v>504.09</v>
      </c>
      <c r="T33">
        <f t="shared" si="26"/>
        <v>0</v>
      </c>
      <c r="U33">
        <f t="shared" si="27"/>
        <v>7.5600000000000005</v>
      </c>
      <c r="V33">
        <f t="shared" si="28"/>
        <v>0</v>
      </c>
      <c r="W33">
        <f t="shared" si="29"/>
        <v>0</v>
      </c>
      <c r="X33">
        <f t="shared" si="30"/>
        <v>403.27</v>
      </c>
      <c r="Y33">
        <f t="shared" si="31"/>
        <v>302.45</v>
      </c>
      <c r="AA33">
        <v>16670161</v>
      </c>
      <c r="AB33">
        <f t="shared" si="32"/>
        <v>11.028</v>
      </c>
      <c r="AC33">
        <f t="shared" si="33"/>
        <v>0</v>
      </c>
      <c r="AD33">
        <f t="shared" si="34"/>
        <v>0</v>
      </c>
      <c r="AE33">
        <f t="shared" si="35"/>
        <v>0</v>
      </c>
      <c r="AF33">
        <f t="shared" si="35"/>
        <v>11.028</v>
      </c>
      <c r="AG33">
        <f t="shared" si="36"/>
        <v>0</v>
      </c>
      <c r="AH33">
        <f t="shared" si="37"/>
        <v>1.08</v>
      </c>
      <c r="AI33">
        <f t="shared" si="37"/>
        <v>0</v>
      </c>
      <c r="AJ33">
        <f t="shared" si="38"/>
        <v>0</v>
      </c>
      <c r="AK33">
        <v>41.09</v>
      </c>
      <c r="AL33">
        <v>4.33</v>
      </c>
      <c r="AM33">
        <v>0</v>
      </c>
      <c r="AN33">
        <v>0</v>
      </c>
      <c r="AO33">
        <v>36.76</v>
      </c>
      <c r="AP33">
        <v>0</v>
      </c>
      <c r="AQ33">
        <v>3.6</v>
      </c>
      <c r="AR33">
        <v>0</v>
      </c>
      <c r="AS33">
        <v>0</v>
      </c>
      <c r="AT33">
        <v>80</v>
      </c>
      <c r="AU33">
        <v>60</v>
      </c>
      <c r="AV33">
        <v>1</v>
      </c>
      <c r="AW33">
        <v>1</v>
      </c>
      <c r="AZ33">
        <v>6.53</v>
      </c>
      <c r="BA33">
        <v>6.53</v>
      </c>
      <c r="BB33">
        <v>6.53</v>
      </c>
      <c r="BC33">
        <v>6.53</v>
      </c>
      <c r="BD33" t="s">
        <v>6</v>
      </c>
      <c r="BE33" t="s">
        <v>6</v>
      </c>
      <c r="BF33" t="s">
        <v>6</v>
      </c>
      <c r="BG33" t="s">
        <v>6</v>
      </c>
      <c r="BH33">
        <v>0</v>
      </c>
      <c r="BI33">
        <v>2</v>
      </c>
      <c r="BJ33" t="s">
        <v>34</v>
      </c>
      <c r="BM33">
        <v>110011</v>
      </c>
      <c r="BN33">
        <v>0</v>
      </c>
      <c r="BO33" t="s">
        <v>6</v>
      </c>
      <c r="BP33">
        <v>0</v>
      </c>
      <c r="BQ33">
        <v>3</v>
      </c>
      <c r="BR33">
        <v>0</v>
      </c>
      <c r="BS33">
        <v>6.53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80</v>
      </c>
      <c r="CA33">
        <v>60</v>
      </c>
      <c r="CF33">
        <v>0</v>
      </c>
      <c r="CG33">
        <v>0</v>
      </c>
      <c r="CM33">
        <v>0</v>
      </c>
      <c r="CN33" t="s">
        <v>20</v>
      </c>
      <c r="CO33">
        <v>0</v>
      </c>
      <c r="CP33">
        <f t="shared" si="39"/>
        <v>504.09</v>
      </c>
      <c r="CQ33">
        <f t="shared" si="40"/>
        <v>0</v>
      </c>
      <c r="CR33">
        <f t="shared" si="41"/>
        <v>0</v>
      </c>
      <c r="CS33">
        <f t="shared" si="42"/>
        <v>0</v>
      </c>
      <c r="CT33">
        <f t="shared" si="43"/>
        <v>72.012840000000011</v>
      </c>
      <c r="CU33">
        <f t="shared" si="44"/>
        <v>0</v>
      </c>
      <c r="CV33">
        <f t="shared" si="45"/>
        <v>1.08</v>
      </c>
      <c r="CW33">
        <f t="shared" si="46"/>
        <v>0</v>
      </c>
      <c r="CX33">
        <f t="shared" si="47"/>
        <v>0</v>
      </c>
      <c r="CY33">
        <f t="shared" si="48"/>
        <v>403.27199999999999</v>
      </c>
      <c r="CZ33">
        <f t="shared" si="49"/>
        <v>302.45399999999995</v>
      </c>
      <c r="DC33" t="s">
        <v>6</v>
      </c>
      <c r="DD33" t="s">
        <v>21</v>
      </c>
      <c r="DE33" t="s">
        <v>22</v>
      </c>
      <c r="DF33" t="s">
        <v>22</v>
      </c>
      <c r="DG33" t="s">
        <v>22</v>
      </c>
      <c r="DH33" t="s">
        <v>6</v>
      </c>
      <c r="DI33" t="s">
        <v>22</v>
      </c>
      <c r="DJ33" t="s">
        <v>22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1013</v>
      </c>
      <c r="DV33" t="s">
        <v>18</v>
      </c>
      <c r="DW33" t="s">
        <v>18</v>
      </c>
      <c r="DX33">
        <v>1</v>
      </c>
      <c r="EE33">
        <v>16510417</v>
      </c>
      <c r="EF33">
        <v>3</v>
      </c>
      <c r="EG33" t="s">
        <v>23</v>
      </c>
      <c r="EH33">
        <v>0</v>
      </c>
      <c r="EI33" t="s">
        <v>6</v>
      </c>
      <c r="EJ33">
        <v>2</v>
      </c>
      <c r="EK33">
        <v>110011</v>
      </c>
      <c r="EL33" t="s">
        <v>24</v>
      </c>
      <c r="EM33" t="s">
        <v>25</v>
      </c>
      <c r="EO33" t="s">
        <v>26</v>
      </c>
      <c r="EQ33">
        <v>0</v>
      </c>
      <c r="ER33">
        <v>41.09</v>
      </c>
      <c r="ES33">
        <v>4.33</v>
      </c>
      <c r="ET33">
        <v>0</v>
      </c>
      <c r="EU33">
        <v>0</v>
      </c>
      <c r="EV33">
        <v>36.76</v>
      </c>
      <c r="EW33">
        <v>3.6</v>
      </c>
      <c r="EX33">
        <v>0</v>
      </c>
      <c r="EY33">
        <v>0</v>
      </c>
      <c r="FQ33">
        <v>0</v>
      </c>
      <c r="FR33">
        <f t="shared" si="50"/>
        <v>0</v>
      </c>
      <c r="FS33">
        <v>0</v>
      </c>
      <c r="FX33">
        <v>80</v>
      </c>
      <c r="FY33">
        <v>60</v>
      </c>
      <c r="GA33" t="s">
        <v>6</v>
      </c>
      <c r="GD33">
        <v>0</v>
      </c>
      <c r="GF33">
        <v>114270378</v>
      </c>
      <c r="GG33">
        <v>1</v>
      </c>
      <c r="GH33">
        <v>1</v>
      </c>
      <c r="GI33">
        <v>4</v>
      </c>
      <c r="GJ33">
        <v>0</v>
      </c>
      <c r="GK33">
        <f>ROUND(R33*(S12)/100,2)</f>
        <v>0</v>
      </c>
      <c r="GL33">
        <f t="shared" si="51"/>
        <v>0</v>
      </c>
      <c r="GM33">
        <f t="shared" si="52"/>
        <v>1209.81</v>
      </c>
      <c r="GN33">
        <f t="shared" si="53"/>
        <v>0</v>
      </c>
      <c r="GO33">
        <f t="shared" si="54"/>
        <v>1209.81</v>
      </c>
      <c r="GP33">
        <f t="shared" si="55"/>
        <v>0</v>
      </c>
      <c r="GR33">
        <v>0</v>
      </c>
      <c r="GS33">
        <v>3</v>
      </c>
      <c r="GT33">
        <v>0</v>
      </c>
      <c r="GU33" t="s">
        <v>6</v>
      </c>
      <c r="GV33">
        <f t="shared" si="56"/>
        <v>0</v>
      </c>
      <c r="GW33">
        <v>1</v>
      </c>
      <c r="GX33">
        <f t="shared" si="57"/>
        <v>0</v>
      </c>
      <c r="HA33">
        <v>0</v>
      </c>
      <c r="HB33">
        <v>0</v>
      </c>
      <c r="IK33">
        <v>0</v>
      </c>
    </row>
    <row r="34" spans="1:255" x14ac:dyDescent="0.2">
      <c r="A34" s="2">
        <v>17</v>
      </c>
      <c r="B34" s="2">
        <v>1</v>
      </c>
      <c r="C34" s="2">
        <f>ROW(SmtRes!A39)</f>
        <v>39</v>
      </c>
      <c r="D34" s="2">
        <f>ROW(EtalonRes!A39)</f>
        <v>39</v>
      </c>
      <c r="E34" s="2" t="s">
        <v>35</v>
      </c>
      <c r="F34" s="2" t="s">
        <v>36</v>
      </c>
      <c r="G34" s="2" t="s">
        <v>37</v>
      </c>
      <c r="H34" s="2" t="s">
        <v>18</v>
      </c>
      <c r="I34" s="2">
        <v>204</v>
      </c>
      <c r="J34" s="2">
        <v>0</v>
      </c>
      <c r="K34" s="2"/>
      <c r="L34" s="2"/>
      <c r="M34" s="2"/>
      <c r="N34" s="2"/>
      <c r="O34" s="2">
        <f t="shared" si="21"/>
        <v>1110.17</v>
      </c>
      <c r="P34" s="2">
        <f t="shared" si="22"/>
        <v>0</v>
      </c>
      <c r="Q34" s="2">
        <f t="shared" si="23"/>
        <v>0</v>
      </c>
      <c r="R34" s="2">
        <f t="shared" si="24"/>
        <v>0</v>
      </c>
      <c r="S34" s="2">
        <f t="shared" si="25"/>
        <v>1110.17</v>
      </c>
      <c r="T34" s="2">
        <f t="shared" si="26"/>
        <v>0</v>
      </c>
      <c r="U34" s="2">
        <f t="shared" si="27"/>
        <v>122.39999999999999</v>
      </c>
      <c r="V34" s="2">
        <f t="shared" si="28"/>
        <v>0</v>
      </c>
      <c r="W34" s="2">
        <f t="shared" si="29"/>
        <v>0</v>
      </c>
      <c r="X34" s="2">
        <f t="shared" si="30"/>
        <v>1021.36</v>
      </c>
      <c r="Y34" s="2">
        <f t="shared" si="31"/>
        <v>721.61</v>
      </c>
      <c r="Z34" s="2"/>
      <c r="AA34" s="2">
        <v>16670159</v>
      </c>
      <c r="AB34" s="2">
        <f t="shared" si="32"/>
        <v>5.4420000000000002</v>
      </c>
      <c r="AC34" s="2">
        <f t="shared" si="33"/>
        <v>0</v>
      </c>
      <c r="AD34" s="2">
        <f t="shared" si="34"/>
        <v>0</v>
      </c>
      <c r="AE34" s="2">
        <f t="shared" si="35"/>
        <v>0</v>
      </c>
      <c r="AF34" s="2">
        <f t="shared" si="35"/>
        <v>5.4420000000000002</v>
      </c>
      <c r="AG34" s="2">
        <f t="shared" si="36"/>
        <v>0</v>
      </c>
      <c r="AH34" s="2">
        <f t="shared" si="37"/>
        <v>0.6</v>
      </c>
      <c r="AI34" s="2">
        <f t="shared" si="37"/>
        <v>0</v>
      </c>
      <c r="AJ34" s="2">
        <f t="shared" si="38"/>
        <v>0</v>
      </c>
      <c r="AK34" s="2">
        <v>30.77</v>
      </c>
      <c r="AL34" s="2">
        <v>12.63</v>
      </c>
      <c r="AM34" s="2">
        <v>0</v>
      </c>
      <c r="AN34" s="2">
        <v>0</v>
      </c>
      <c r="AO34" s="2">
        <v>18.14</v>
      </c>
      <c r="AP34" s="2">
        <v>0</v>
      </c>
      <c r="AQ34" s="2">
        <v>2</v>
      </c>
      <c r="AR34" s="2">
        <v>0</v>
      </c>
      <c r="AS34" s="2">
        <v>0</v>
      </c>
      <c r="AT34" s="2">
        <v>92</v>
      </c>
      <c r="AU34" s="2">
        <v>65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6</v>
      </c>
      <c r="BE34" s="2" t="s">
        <v>6</v>
      </c>
      <c r="BF34" s="2" t="s">
        <v>6</v>
      </c>
      <c r="BG34" s="2" t="s">
        <v>6</v>
      </c>
      <c r="BH34" s="2">
        <v>0</v>
      </c>
      <c r="BI34" s="2">
        <v>2</v>
      </c>
      <c r="BJ34" s="2" t="s">
        <v>38</v>
      </c>
      <c r="BK34" s="2"/>
      <c r="BL34" s="2"/>
      <c r="BM34" s="2">
        <v>110004</v>
      </c>
      <c r="BN34" s="2">
        <v>0</v>
      </c>
      <c r="BO34" s="2" t="s">
        <v>6</v>
      </c>
      <c r="BP34" s="2">
        <v>0</v>
      </c>
      <c r="BQ34" s="2">
        <v>3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6</v>
      </c>
      <c r="BZ34" s="2">
        <v>92</v>
      </c>
      <c r="CA34" s="2">
        <v>65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20</v>
      </c>
      <c r="CO34" s="2">
        <v>0</v>
      </c>
      <c r="CP34" s="2">
        <f t="shared" si="39"/>
        <v>1110.17</v>
      </c>
      <c r="CQ34" s="2">
        <f t="shared" si="40"/>
        <v>0</v>
      </c>
      <c r="CR34" s="2">
        <f t="shared" si="41"/>
        <v>0</v>
      </c>
      <c r="CS34" s="2">
        <f t="shared" si="42"/>
        <v>0</v>
      </c>
      <c r="CT34" s="2">
        <f t="shared" si="43"/>
        <v>5.4420000000000002</v>
      </c>
      <c r="CU34" s="2">
        <f t="shared" si="44"/>
        <v>0</v>
      </c>
      <c r="CV34" s="2">
        <f t="shared" si="45"/>
        <v>0.6</v>
      </c>
      <c r="CW34" s="2">
        <f t="shared" si="46"/>
        <v>0</v>
      </c>
      <c r="CX34" s="2">
        <f t="shared" si="47"/>
        <v>0</v>
      </c>
      <c r="CY34" s="2">
        <f t="shared" si="48"/>
        <v>1021.3564000000001</v>
      </c>
      <c r="CZ34" s="2">
        <f t="shared" si="49"/>
        <v>721.6105</v>
      </c>
      <c r="DA34" s="2"/>
      <c r="DB34" s="2"/>
      <c r="DC34" s="2" t="s">
        <v>6</v>
      </c>
      <c r="DD34" s="2" t="s">
        <v>21</v>
      </c>
      <c r="DE34" s="2" t="s">
        <v>22</v>
      </c>
      <c r="DF34" s="2" t="s">
        <v>22</v>
      </c>
      <c r="DG34" s="2" t="s">
        <v>22</v>
      </c>
      <c r="DH34" s="2" t="s">
        <v>6</v>
      </c>
      <c r="DI34" s="2" t="s">
        <v>22</v>
      </c>
      <c r="DJ34" s="2" t="s">
        <v>22</v>
      </c>
      <c r="DK34" s="2" t="s">
        <v>6</v>
      </c>
      <c r="DL34" s="2" t="s">
        <v>6</v>
      </c>
      <c r="DM34" s="2" t="s">
        <v>6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1013</v>
      </c>
      <c r="DV34" s="2" t="s">
        <v>18</v>
      </c>
      <c r="DW34" s="2" t="s">
        <v>18</v>
      </c>
      <c r="DX34" s="2">
        <v>1</v>
      </c>
      <c r="DY34" s="2"/>
      <c r="DZ34" s="2"/>
      <c r="EA34" s="2"/>
      <c r="EB34" s="2"/>
      <c r="EC34" s="2"/>
      <c r="ED34" s="2"/>
      <c r="EE34" s="2">
        <v>16510374</v>
      </c>
      <c r="EF34" s="2">
        <v>3</v>
      </c>
      <c r="EG34" s="2" t="s">
        <v>23</v>
      </c>
      <c r="EH34" s="2">
        <v>0</v>
      </c>
      <c r="EI34" s="2" t="s">
        <v>6</v>
      </c>
      <c r="EJ34" s="2">
        <v>2</v>
      </c>
      <c r="EK34" s="2">
        <v>110004</v>
      </c>
      <c r="EL34" s="2" t="s">
        <v>39</v>
      </c>
      <c r="EM34" s="2" t="s">
        <v>25</v>
      </c>
      <c r="EN34" s="2"/>
      <c r="EO34" s="2" t="s">
        <v>26</v>
      </c>
      <c r="EP34" s="2"/>
      <c r="EQ34" s="2">
        <v>0</v>
      </c>
      <c r="ER34" s="2">
        <v>30.77</v>
      </c>
      <c r="ES34" s="2">
        <v>12.63</v>
      </c>
      <c r="ET34" s="2">
        <v>0</v>
      </c>
      <c r="EU34" s="2">
        <v>0</v>
      </c>
      <c r="EV34" s="2">
        <v>18.14</v>
      </c>
      <c r="EW34" s="2">
        <v>2</v>
      </c>
      <c r="EX34" s="2">
        <v>0</v>
      </c>
      <c r="EY34" s="2">
        <v>0</v>
      </c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50"/>
        <v>0</v>
      </c>
      <c r="FS34" s="2">
        <v>0</v>
      </c>
      <c r="FT34" s="2"/>
      <c r="FU34" s="2"/>
      <c r="FV34" s="2"/>
      <c r="FW34" s="2"/>
      <c r="FX34" s="2">
        <v>92</v>
      </c>
      <c r="FY34" s="2">
        <v>65</v>
      </c>
      <c r="FZ34" s="2"/>
      <c r="GA34" s="2" t="s">
        <v>6</v>
      </c>
      <c r="GB34" s="2"/>
      <c r="GC34" s="2"/>
      <c r="GD34" s="2">
        <v>0</v>
      </c>
      <c r="GE34" s="2"/>
      <c r="GF34" s="2">
        <v>-1597645418</v>
      </c>
      <c r="GG34" s="2">
        <v>1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51"/>
        <v>0</v>
      </c>
      <c r="GM34" s="2">
        <f t="shared" si="52"/>
        <v>2853.14</v>
      </c>
      <c r="GN34" s="2">
        <f t="shared" si="53"/>
        <v>0</v>
      </c>
      <c r="GO34" s="2">
        <f t="shared" si="54"/>
        <v>2853.14</v>
      </c>
      <c r="GP34" s="2">
        <f t="shared" si="55"/>
        <v>0</v>
      </c>
      <c r="GQ34" s="2"/>
      <c r="GR34" s="2">
        <v>0</v>
      </c>
      <c r="GS34" s="2">
        <v>3</v>
      </c>
      <c r="GT34" s="2">
        <v>0</v>
      </c>
      <c r="GU34" s="2" t="s">
        <v>6</v>
      </c>
      <c r="GV34" s="2">
        <f t="shared" si="56"/>
        <v>0</v>
      </c>
      <c r="GW34" s="2">
        <v>1</v>
      </c>
      <c r="GX34" s="2">
        <f t="shared" si="57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17</v>
      </c>
      <c r="B35">
        <v>1</v>
      </c>
      <c r="C35">
        <f>ROW(SmtRes!A44)</f>
        <v>44</v>
      </c>
      <c r="D35">
        <f>ROW(EtalonRes!A44)</f>
        <v>44</v>
      </c>
      <c r="E35" t="s">
        <v>35</v>
      </c>
      <c r="F35" t="s">
        <v>36</v>
      </c>
      <c r="G35" t="s">
        <v>37</v>
      </c>
      <c r="H35" t="s">
        <v>18</v>
      </c>
      <c r="I35">
        <v>204</v>
      </c>
      <c r="J35">
        <v>0</v>
      </c>
      <c r="O35">
        <f t="shared" si="21"/>
        <v>7249.4</v>
      </c>
      <c r="P35">
        <f t="shared" si="22"/>
        <v>0</v>
      </c>
      <c r="Q35">
        <f t="shared" si="23"/>
        <v>0</v>
      </c>
      <c r="R35">
        <f t="shared" si="24"/>
        <v>0</v>
      </c>
      <c r="S35">
        <f t="shared" si="25"/>
        <v>7249.4</v>
      </c>
      <c r="T35">
        <f t="shared" si="26"/>
        <v>0</v>
      </c>
      <c r="U35">
        <f t="shared" si="27"/>
        <v>122.39999999999999</v>
      </c>
      <c r="V35">
        <f t="shared" si="28"/>
        <v>0</v>
      </c>
      <c r="W35">
        <f t="shared" si="29"/>
        <v>0</v>
      </c>
      <c r="X35">
        <f t="shared" si="30"/>
        <v>6669.45</v>
      </c>
      <c r="Y35">
        <f t="shared" si="31"/>
        <v>4712.1099999999997</v>
      </c>
      <c r="AA35">
        <v>16670161</v>
      </c>
      <c r="AB35">
        <f t="shared" si="32"/>
        <v>5.4420000000000002</v>
      </c>
      <c r="AC35">
        <f t="shared" si="33"/>
        <v>0</v>
      </c>
      <c r="AD35">
        <f t="shared" si="34"/>
        <v>0</v>
      </c>
      <c r="AE35">
        <f t="shared" si="35"/>
        <v>0</v>
      </c>
      <c r="AF35">
        <f t="shared" si="35"/>
        <v>5.4420000000000002</v>
      </c>
      <c r="AG35">
        <f t="shared" si="36"/>
        <v>0</v>
      </c>
      <c r="AH35">
        <f t="shared" si="37"/>
        <v>0.6</v>
      </c>
      <c r="AI35">
        <f t="shared" si="37"/>
        <v>0</v>
      </c>
      <c r="AJ35">
        <f t="shared" si="38"/>
        <v>0</v>
      </c>
      <c r="AK35">
        <v>30.77</v>
      </c>
      <c r="AL35">
        <v>12.63</v>
      </c>
      <c r="AM35">
        <v>0</v>
      </c>
      <c r="AN35">
        <v>0</v>
      </c>
      <c r="AO35">
        <v>18.14</v>
      </c>
      <c r="AP35">
        <v>0</v>
      </c>
      <c r="AQ35">
        <v>2</v>
      </c>
      <c r="AR35">
        <v>0</v>
      </c>
      <c r="AS35">
        <v>0</v>
      </c>
      <c r="AT35">
        <v>92</v>
      </c>
      <c r="AU35">
        <v>65</v>
      </c>
      <c r="AV35">
        <v>1</v>
      </c>
      <c r="AW35">
        <v>1</v>
      </c>
      <c r="AZ35">
        <v>6.53</v>
      </c>
      <c r="BA35">
        <v>6.53</v>
      </c>
      <c r="BB35">
        <v>6.53</v>
      </c>
      <c r="BC35">
        <v>6.53</v>
      </c>
      <c r="BD35" t="s">
        <v>6</v>
      </c>
      <c r="BE35" t="s">
        <v>6</v>
      </c>
      <c r="BF35" t="s">
        <v>6</v>
      </c>
      <c r="BG35" t="s">
        <v>6</v>
      </c>
      <c r="BH35">
        <v>0</v>
      </c>
      <c r="BI35">
        <v>2</v>
      </c>
      <c r="BJ35" t="s">
        <v>38</v>
      </c>
      <c r="BM35">
        <v>110004</v>
      </c>
      <c r="BN35">
        <v>0</v>
      </c>
      <c r="BO35" t="s">
        <v>6</v>
      </c>
      <c r="BP35">
        <v>0</v>
      </c>
      <c r="BQ35">
        <v>3</v>
      </c>
      <c r="BR35">
        <v>0</v>
      </c>
      <c r="BS35">
        <v>6.53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92</v>
      </c>
      <c r="CA35">
        <v>65</v>
      </c>
      <c r="CF35">
        <v>0</v>
      </c>
      <c r="CG35">
        <v>0</v>
      </c>
      <c r="CM35">
        <v>0</v>
      </c>
      <c r="CN35" t="s">
        <v>20</v>
      </c>
      <c r="CO35">
        <v>0</v>
      </c>
      <c r="CP35">
        <f t="shared" si="39"/>
        <v>7249.4</v>
      </c>
      <c r="CQ35">
        <f t="shared" si="40"/>
        <v>0</v>
      </c>
      <c r="CR35">
        <f t="shared" si="41"/>
        <v>0</v>
      </c>
      <c r="CS35">
        <f t="shared" si="42"/>
        <v>0</v>
      </c>
      <c r="CT35">
        <f t="shared" si="43"/>
        <v>35.536260000000006</v>
      </c>
      <c r="CU35">
        <f t="shared" si="44"/>
        <v>0</v>
      </c>
      <c r="CV35">
        <f t="shared" si="45"/>
        <v>0.6</v>
      </c>
      <c r="CW35">
        <f t="shared" si="46"/>
        <v>0</v>
      </c>
      <c r="CX35">
        <f t="shared" si="47"/>
        <v>0</v>
      </c>
      <c r="CY35">
        <f t="shared" si="48"/>
        <v>6669.4479999999994</v>
      </c>
      <c r="CZ35">
        <f t="shared" si="49"/>
        <v>4712.1099999999997</v>
      </c>
      <c r="DC35" t="s">
        <v>6</v>
      </c>
      <c r="DD35" t="s">
        <v>21</v>
      </c>
      <c r="DE35" t="s">
        <v>22</v>
      </c>
      <c r="DF35" t="s">
        <v>22</v>
      </c>
      <c r="DG35" t="s">
        <v>22</v>
      </c>
      <c r="DH35" t="s">
        <v>6</v>
      </c>
      <c r="DI35" t="s">
        <v>22</v>
      </c>
      <c r="DJ35" t="s">
        <v>22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1013</v>
      </c>
      <c r="DV35" t="s">
        <v>18</v>
      </c>
      <c r="DW35" t="s">
        <v>18</v>
      </c>
      <c r="DX35">
        <v>1</v>
      </c>
      <c r="EE35">
        <v>16510374</v>
      </c>
      <c r="EF35">
        <v>3</v>
      </c>
      <c r="EG35" t="s">
        <v>23</v>
      </c>
      <c r="EH35">
        <v>0</v>
      </c>
      <c r="EI35" t="s">
        <v>6</v>
      </c>
      <c r="EJ35">
        <v>2</v>
      </c>
      <c r="EK35">
        <v>110004</v>
      </c>
      <c r="EL35" t="s">
        <v>39</v>
      </c>
      <c r="EM35" t="s">
        <v>25</v>
      </c>
      <c r="EO35" t="s">
        <v>26</v>
      </c>
      <c r="EQ35">
        <v>0</v>
      </c>
      <c r="ER35">
        <v>30.77</v>
      </c>
      <c r="ES35">
        <v>12.63</v>
      </c>
      <c r="ET35">
        <v>0</v>
      </c>
      <c r="EU35">
        <v>0</v>
      </c>
      <c r="EV35">
        <v>18.14</v>
      </c>
      <c r="EW35">
        <v>2</v>
      </c>
      <c r="EX35">
        <v>0</v>
      </c>
      <c r="EY35">
        <v>0</v>
      </c>
      <c r="FQ35">
        <v>0</v>
      </c>
      <c r="FR35">
        <f t="shared" si="50"/>
        <v>0</v>
      </c>
      <c r="FS35">
        <v>0</v>
      </c>
      <c r="FX35">
        <v>92</v>
      </c>
      <c r="FY35">
        <v>65</v>
      </c>
      <c r="GA35" t="s">
        <v>6</v>
      </c>
      <c r="GD35">
        <v>0</v>
      </c>
      <c r="GF35">
        <v>-1597645418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51"/>
        <v>0</v>
      </c>
      <c r="GM35">
        <f t="shared" si="52"/>
        <v>18630.96</v>
      </c>
      <c r="GN35">
        <f t="shared" si="53"/>
        <v>0</v>
      </c>
      <c r="GO35">
        <f t="shared" si="54"/>
        <v>18630.96</v>
      </c>
      <c r="GP35">
        <f t="shared" si="55"/>
        <v>0</v>
      </c>
      <c r="GR35">
        <v>0</v>
      </c>
      <c r="GS35">
        <v>3</v>
      </c>
      <c r="GT35">
        <v>0</v>
      </c>
      <c r="GU35" t="s">
        <v>6</v>
      </c>
      <c r="GV35">
        <f t="shared" si="56"/>
        <v>0</v>
      </c>
      <c r="GW35">
        <v>1</v>
      </c>
      <c r="GX35">
        <f t="shared" si="57"/>
        <v>0</v>
      </c>
      <c r="HA35">
        <v>0</v>
      </c>
      <c r="HB35">
        <v>0</v>
      </c>
      <c r="IK35">
        <v>0</v>
      </c>
    </row>
    <row r="36" spans="1:255" x14ac:dyDescent="0.2">
      <c r="A36" s="2">
        <v>17</v>
      </c>
      <c r="B36" s="2">
        <v>1</v>
      </c>
      <c r="C36" s="2">
        <f>ROW(SmtRes!A47)</f>
        <v>47</v>
      </c>
      <c r="D36" s="2">
        <f>ROW(EtalonRes!A47)</f>
        <v>47</v>
      </c>
      <c r="E36" s="2" t="s">
        <v>40</v>
      </c>
      <c r="F36" s="2" t="s">
        <v>41</v>
      </c>
      <c r="G36" s="2" t="s">
        <v>42</v>
      </c>
      <c r="H36" s="2" t="s">
        <v>43</v>
      </c>
      <c r="I36" s="2">
        <f>ROUND(11675/100,9)</f>
        <v>116.75</v>
      </c>
      <c r="J36" s="2">
        <v>0</v>
      </c>
      <c r="K36" s="2"/>
      <c r="L36" s="2"/>
      <c r="M36" s="2"/>
      <c r="N36" s="2"/>
      <c r="O36" s="2">
        <f t="shared" si="21"/>
        <v>8814.6200000000008</v>
      </c>
      <c r="P36" s="2">
        <f t="shared" si="22"/>
        <v>0</v>
      </c>
      <c r="Q36" s="2">
        <f t="shared" si="23"/>
        <v>36.19</v>
      </c>
      <c r="R36" s="2">
        <f t="shared" si="24"/>
        <v>16.350000000000001</v>
      </c>
      <c r="S36" s="2">
        <f t="shared" si="25"/>
        <v>8778.43</v>
      </c>
      <c r="T36" s="2">
        <f t="shared" si="26"/>
        <v>0</v>
      </c>
      <c r="U36" s="2">
        <f t="shared" si="27"/>
        <v>1125.47</v>
      </c>
      <c r="V36" s="2">
        <f t="shared" si="28"/>
        <v>1.1675</v>
      </c>
      <c r="W36" s="2">
        <f t="shared" si="29"/>
        <v>0</v>
      </c>
      <c r="X36" s="2">
        <f t="shared" si="30"/>
        <v>7475.56</v>
      </c>
      <c r="Y36" s="2">
        <f t="shared" si="31"/>
        <v>5716.61</v>
      </c>
      <c r="Z36" s="2"/>
      <c r="AA36" s="2">
        <v>16670159</v>
      </c>
      <c r="AB36" s="2">
        <f t="shared" si="32"/>
        <v>75.5</v>
      </c>
      <c r="AC36" s="2">
        <f>ROUND((ES36),6)</f>
        <v>0</v>
      </c>
      <c r="AD36" s="2">
        <f>ROUND((((ET36)-(EU36))+AE36),6)</f>
        <v>0.31</v>
      </c>
      <c r="AE36" s="2">
        <f>ROUND((EU36),6)</f>
        <v>0.14000000000000001</v>
      </c>
      <c r="AF36" s="2">
        <f>ROUND((EV36),6)</f>
        <v>75.19</v>
      </c>
      <c r="AG36" s="2">
        <f t="shared" si="36"/>
        <v>0</v>
      </c>
      <c r="AH36" s="2">
        <f>(EW36)</f>
        <v>9.64</v>
      </c>
      <c r="AI36" s="2">
        <f>(EX36)</f>
        <v>0.01</v>
      </c>
      <c r="AJ36" s="2">
        <f t="shared" si="38"/>
        <v>0</v>
      </c>
      <c r="AK36" s="2">
        <v>75.5</v>
      </c>
      <c r="AL36" s="2">
        <v>0</v>
      </c>
      <c r="AM36" s="2">
        <v>0.31</v>
      </c>
      <c r="AN36" s="2">
        <v>0.14000000000000001</v>
      </c>
      <c r="AO36" s="2">
        <v>75.19</v>
      </c>
      <c r="AP36" s="2">
        <v>0</v>
      </c>
      <c r="AQ36" s="2">
        <v>9.64</v>
      </c>
      <c r="AR36" s="2">
        <v>0.01</v>
      </c>
      <c r="AS36" s="2">
        <v>0</v>
      </c>
      <c r="AT36" s="2">
        <v>85</v>
      </c>
      <c r="AU36" s="2">
        <v>65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6</v>
      </c>
      <c r="BE36" s="2" t="s">
        <v>6</v>
      </c>
      <c r="BF36" s="2" t="s">
        <v>6</v>
      </c>
      <c r="BG36" s="2" t="s">
        <v>6</v>
      </c>
      <c r="BH36" s="2">
        <v>0</v>
      </c>
      <c r="BI36" s="2">
        <v>1</v>
      </c>
      <c r="BJ36" s="2" t="s">
        <v>44</v>
      </c>
      <c r="BK36" s="2"/>
      <c r="BL36" s="2"/>
      <c r="BM36" s="2">
        <v>67001</v>
      </c>
      <c r="BN36" s="2">
        <v>0</v>
      </c>
      <c r="BO36" s="2" t="s">
        <v>6</v>
      </c>
      <c r="BP36" s="2">
        <v>0</v>
      </c>
      <c r="BQ36" s="2">
        <v>6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6</v>
      </c>
      <c r="BZ36" s="2">
        <v>85</v>
      </c>
      <c r="CA36" s="2">
        <v>65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6</v>
      </c>
      <c r="CO36" s="2">
        <v>0</v>
      </c>
      <c r="CP36" s="2">
        <f t="shared" si="39"/>
        <v>8814.6200000000008</v>
      </c>
      <c r="CQ36" s="2">
        <f t="shared" si="40"/>
        <v>0</v>
      </c>
      <c r="CR36" s="2">
        <f t="shared" si="41"/>
        <v>0.31</v>
      </c>
      <c r="CS36" s="2">
        <f t="shared" si="42"/>
        <v>0.14000000000000001</v>
      </c>
      <c r="CT36" s="2">
        <f t="shared" si="43"/>
        <v>75.19</v>
      </c>
      <c r="CU36" s="2">
        <f t="shared" si="44"/>
        <v>0</v>
      </c>
      <c r="CV36" s="2">
        <f t="shared" si="45"/>
        <v>9.64</v>
      </c>
      <c r="CW36" s="2">
        <f t="shared" si="46"/>
        <v>0.01</v>
      </c>
      <c r="CX36" s="2">
        <f t="shared" si="47"/>
        <v>0</v>
      </c>
      <c r="CY36" s="2">
        <f t="shared" si="48"/>
        <v>7475.5630000000001</v>
      </c>
      <c r="CZ36" s="2">
        <f t="shared" si="49"/>
        <v>5716.6070000000009</v>
      </c>
      <c r="DA36" s="2"/>
      <c r="DB36" s="2"/>
      <c r="DC36" s="2" t="s">
        <v>6</v>
      </c>
      <c r="DD36" s="2" t="s">
        <v>6</v>
      </c>
      <c r="DE36" s="2" t="s">
        <v>6</v>
      </c>
      <c r="DF36" s="2" t="s">
        <v>6</v>
      </c>
      <c r="DG36" s="2" t="s">
        <v>6</v>
      </c>
      <c r="DH36" s="2" t="s">
        <v>6</v>
      </c>
      <c r="DI36" s="2" t="s">
        <v>6</v>
      </c>
      <c r="DJ36" s="2" t="s">
        <v>6</v>
      </c>
      <c r="DK36" s="2" t="s">
        <v>6</v>
      </c>
      <c r="DL36" s="2" t="s">
        <v>6</v>
      </c>
      <c r="DM36" s="2" t="s">
        <v>6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1003</v>
      </c>
      <c r="DV36" s="2" t="s">
        <v>43</v>
      </c>
      <c r="DW36" s="2" t="s">
        <v>43</v>
      </c>
      <c r="DX36" s="2">
        <v>100</v>
      </c>
      <c r="DY36" s="2"/>
      <c r="DZ36" s="2"/>
      <c r="EA36" s="2"/>
      <c r="EB36" s="2"/>
      <c r="EC36" s="2"/>
      <c r="ED36" s="2"/>
      <c r="EE36" s="2">
        <v>16510612</v>
      </c>
      <c r="EF36" s="2">
        <v>6</v>
      </c>
      <c r="EG36" s="2" t="s">
        <v>45</v>
      </c>
      <c r="EH36" s="2">
        <v>0</v>
      </c>
      <c r="EI36" s="2" t="s">
        <v>6</v>
      </c>
      <c r="EJ36" s="2">
        <v>1</v>
      </c>
      <c r="EK36" s="2">
        <v>67001</v>
      </c>
      <c r="EL36" s="2" t="s">
        <v>46</v>
      </c>
      <c r="EM36" s="2" t="s">
        <v>47</v>
      </c>
      <c r="EN36" s="2"/>
      <c r="EO36" s="2" t="s">
        <v>6</v>
      </c>
      <c r="EP36" s="2"/>
      <c r="EQ36" s="2">
        <v>0</v>
      </c>
      <c r="ER36" s="2">
        <v>75.5</v>
      </c>
      <c r="ES36" s="2">
        <v>0</v>
      </c>
      <c r="ET36" s="2">
        <v>0.31</v>
      </c>
      <c r="EU36" s="2">
        <v>0.14000000000000001</v>
      </c>
      <c r="EV36" s="2">
        <v>75.19</v>
      </c>
      <c r="EW36" s="2">
        <v>9.64</v>
      </c>
      <c r="EX36" s="2">
        <v>0.01</v>
      </c>
      <c r="EY36" s="2">
        <v>0</v>
      </c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50"/>
        <v>0</v>
      </c>
      <c r="FS36" s="2">
        <v>0</v>
      </c>
      <c r="FT36" s="2"/>
      <c r="FU36" s="2"/>
      <c r="FV36" s="2"/>
      <c r="FW36" s="2"/>
      <c r="FX36" s="2">
        <v>85</v>
      </c>
      <c r="FY36" s="2">
        <v>65</v>
      </c>
      <c r="FZ36" s="2"/>
      <c r="GA36" s="2" t="s">
        <v>6</v>
      </c>
      <c r="GB36" s="2"/>
      <c r="GC36" s="2"/>
      <c r="GD36" s="2">
        <v>0</v>
      </c>
      <c r="GE36" s="2"/>
      <c r="GF36" s="2">
        <v>994189354</v>
      </c>
      <c r="GG36" s="2">
        <v>1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51"/>
        <v>0</v>
      </c>
      <c r="GM36" s="2">
        <f t="shared" si="52"/>
        <v>22006.79</v>
      </c>
      <c r="GN36" s="2">
        <f t="shared" si="53"/>
        <v>22006.79</v>
      </c>
      <c r="GO36" s="2">
        <f t="shared" si="54"/>
        <v>0</v>
      </c>
      <c r="GP36" s="2">
        <f t="shared" si="55"/>
        <v>0</v>
      </c>
      <c r="GQ36" s="2"/>
      <c r="GR36" s="2">
        <v>0</v>
      </c>
      <c r="GS36" s="2">
        <v>3</v>
      </c>
      <c r="GT36" s="2">
        <v>0</v>
      </c>
      <c r="GU36" s="2" t="s">
        <v>6</v>
      </c>
      <c r="GV36" s="2">
        <f t="shared" si="56"/>
        <v>0</v>
      </c>
      <c r="GW36" s="2">
        <v>1</v>
      </c>
      <c r="GX36" s="2">
        <f t="shared" si="57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17</v>
      </c>
      <c r="B37">
        <v>1</v>
      </c>
      <c r="C37">
        <f>ROW(SmtRes!A50)</f>
        <v>50</v>
      </c>
      <c r="D37">
        <f>ROW(EtalonRes!A50)</f>
        <v>50</v>
      </c>
      <c r="E37" t="s">
        <v>40</v>
      </c>
      <c r="F37" t="s">
        <v>41</v>
      </c>
      <c r="G37" t="s">
        <v>42</v>
      </c>
      <c r="H37" t="s">
        <v>43</v>
      </c>
      <c r="I37">
        <f>ROUND(11675/100,9)</f>
        <v>116.75</v>
      </c>
      <c r="J37">
        <v>0</v>
      </c>
      <c r="O37">
        <f t="shared" si="21"/>
        <v>57559.5</v>
      </c>
      <c r="P37">
        <f t="shared" si="22"/>
        <v>0</v>
      </c>
      <c r="Q37">
        <f t="shared" si="23"/>
        <v>236.34</v>
      </c>
      <c r="R37">
        <f t="shared" si="24"/>
        <v>106.73</v>
      </c>
      <c r="S37">
        <f t="shared" si="25"/>
        <v>57323.16</v>
      </c>
      <c r="T37">
        <f t="shared" si="26"/>
        <v>0</v>
      </c>
      <c r="U37">
        <f t="shared" si="27"/>
        <v>1125.47</v>
      </c>
      <c r="V37">
        <f t="shared" si="28"/>
        <v>1.1675</v>
      </c>
      <c r="W37">
        <f t="shared" si="29"/>
        <v>0</v>
      </c>
      <c r="X37">
        <f t="shared" si="30"/>
        <v>48815.41</v>
      </c>
      <c r="Y37">
        <f t="shared" si="31"/>
        <v>37329.43</v>
      </c>
      <c r="AA37">
        <v>16670161</v>
      </c>
      <c r="AB37">
        <f t="shared" si="32"/>
        <v>75.5</v>
      </c>
      <c r="AC37">
        <f>ROUND((ES37),6)</f>
        <v>0</v>
      </c>
      <c r="AD37">
        <f>ROUND((((ET37)-(EU37))+AE37),6)</f>
        <v>0.31</v>
      </c>
      <c r="AE37">
        <f>ROUND((EU37),6)</f>
        <v>0.14000000000000001</v>
      </c>
      <c r="AF37">
        <f>ROUND((EV37),6)</f>
        <v>75.19</v>
      </c>
      <c r="AG37">
        <f t="shared" si="36"/>
        <v>0</v>
      </c>
      <c r="AH37">
        <f>(EW37)</f>
        <v>9.64</v>
      </c>
      <c r="AI37">
        <f>(EX37)</f>
        <v>0.01</v>
      </c>
      <c r="AJ37">
        <f t="shared" si="38"/>
        <v>0</v>
      </c>
      <c r="AK37">
        <v>75.5</v>
      </c>
      <c r="AL37">
        <v>0</v>
      </c>
      <c r="AM37">
        <v>0.31</v>
      </c>
      <c r="AN37">
        <v>0.14000000000000001</v>
      </c>
      <c r="AO37">
        <v>75.19</v>
      </c>
      <c r="AP37">
        <v>0</v>
      </c>
      <c r="AQ37">
        <v>9.64</v>
      </c>
      <c r="AR37">
        <v>0.01</v>
      </c>
      <c r="AS37">
        <v>0</v>
      </c>
      <c r="AT37">
        <v>85</v>
      </c>
      <c r="AU37">
        <v>65</v>
      </c>
      <c r="AV37">
        <v>1</v>
      </c>
      <c r="AW37">
        <v>1</v>
      </c>
      <c r="AZ37">
        <v>6.53</v>
      </c>
      <c r="BA37">
        <v>6.53</v>
      </c>
      <c r="BB37">
        <v>6.53</v>
      </c>
      <c r="BC37">
        <v>6.53</v>
      </c>
      <c r="BD37" t="s">
        <v>6</v>
      </c>
      <c r="BE37" t="s">
        <v>6</v>
      </c>
      <c r="BF37" t="s">
        <v>6</v>
      </c>
      <c r="BG37" t="s">
        <v>6</v>
      </c>
      <c r="BH37">
        <v>0</v>
      </c>
      <c r="BI37">
        <v>1</v>
      </c>
      <c r="BJ37" t="s">
        <v>44</v>
      </c>
      <c r="BM37">
        <v>67001</v>
      </c>
      <c r="BN37">
        <v>0</v>
      </c>
      <c r="BO37" t="s">
        <v>6</v>
      </c>
      <c r="BP37">
        <v>0</v>
      </c>
      <c r="BQ37">
        <v>6</v>
      </c>
      <c r="BR37">
        <v>0</v>
      </c>
      <c r="BS37">
        <v>6.53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85</v>
      </c>
      <c r="CA37">
        <v>65</v>
      </c>
      <c r="CF37">
        <v>0</v>
      </c>
      <c r="CG37">
        <v>0</v>
      </c>
      <c r="CM37">
        <v>0</v>
      </c>
      <c r="CN37" t="s">
        <v>6</v>
      </c>
      <c r="CO37">
        <v>0</v>
      </c>
      <c r="CP37">
        <f t="shared" si="39"/>
        <v>57559.5</v>
      </c>
      <c r="CQ37">
        <f t="shared" si="40"/>
        <v>0</v>
      </c>
      <c r="CR37">
        <f t="shared" si="41"/>
        <v>2.0243000000000002</v>
      </c>
      <c r="CS37">
        <f t="shared" si="42"/>
        <v>0.91420000000000012</v>
      </c>
      <c r="CT37">
        <f t="shared" si="43"/>
        <v>490.9907</v>
      </c>
      <c r="CU37">
        <f t="shared" si="44"/>
        <v>0</v>
      </c>
      <c r="CV37">
        <f t="shared" si="45"/>
        <v>9.64</v>
      </c>
      <c r="CW37">
        <f t="shared" si="46"/>
        <v>0.01</v>
      </c>
      <c r="CX37">
        <f t="shared" si="47"/>
        <v>0</v>
      </c>
      <c r="CY37">
        <f t="shared" si="48"/>
        <v>48815.406500000005</v>
      </c>
      <c r="CZ37">
        <f t="shared" si="49"/>
        <v>37329.428500000009</v>
      </c>
      <c r="DC37" t="s">
        <v>6</v>
      </c>
      <c r="DD37" t="s">
        <v>6</v>
      </c>
      <c r="DE37" t="s">
        <v>6</v>
      </c>
      <c r="DF37" t="s">
        <v>6</v>
      </c>
      <c r="DG37" t="s">
        <v>6</v>
      </c>
      <c r="DH37" t="s">
        <v>6</v>
      </c>
      <c r="DI37" t="s">
        <v>6</v>
      </c>
      <c r="DJ37" t="s">
        <v>6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1003</v>
      </c>
      <c r="DV37" t="s">
        <v>43</v>
      </c>
      <c r="DW37" t="s">
        <v>43</v>
      </c>
      <c r="DX37">
        <v>100</v>
      </c>
      <c r="EE37">
        <v>16510612</v>
      </c>
      <c r="EF37">
        <v>6</v>
      </c>
      <c r="EG37" t="s">
        <v>45</v>
      </c>
      <c r="EH37">
        <v>0</v>
      </c>
      <c r="EI37" t="s">
        <v>6</v>
      </c>
      <c r="EJ37">
        <v>1</v>
      </c>
      <c r="EK37">
        <v>67001</v>
      </c>
      <c r="EL37" t="s">
        <v>46</v>
      </c>
      <c r="EM37" t="s">
        <v>47</v>
      </c>
      <c r="EO37" t="s">
        <v>6</v>
      </c>
      <c r="EQ37">
        <v>0</v>
      </c>
      <c r="ER37">
        <v>75.5</v>
      </c>
      <c r="ES37">
        <v>0</v>
      </c>
      <c r="ET37">
        <v>0.31</v>
      </c>
      <c r="EU37">
        <v>0.14000000000000001</v>
      </c>
      <c r="EV37">
        <v>75.19</v>
      </c>
      <c r="EW37">
        <v>9.64</v>
      </c>
      <c r="EX37">
        <v>0.01</v>
      </c>
      <c r="EY37">
        <v>0</v>
      </c>
      <c r="FQ37">
        <v>0</v>
      </c>
      <c r="FR37">
        <f t="shared" si="50"/>
        <v>0</v>
      </c>
      <c r="FS37">
        <v>0</v>
      </c>
      <c r="FX37">
        <v>85</v>
      </c>
      <c r="FY37">
        <v>65</v>
      </c>
      <c r="GA37" t="s">
        <v>6</v>
      </c>
      <c r="GD37">
        <v>0</v>
      </c>
      <c r="GF37">
        <v>994189354</v>
      </c>
      <c r="GG37">
        <v>1</v>
      </c>
      <c r="GH37">
        <v>1</v>
      </c>
      <c r="GI37">
        <v>4</v>
      </c>
      <c r="GJ37">
        <v>0</v>
      </c>
      <c r="GK37">
        <f>ROUND(R37*(S12)/100,2)</f>
        <v>0</v>
      </c>
      <c r="GL37">
        <f t="shared" si="51"/>
        <v>0</v>
      </c>
      <c r="GM37">
        <f t="shared" si="52"/>
        <v>143704.34</v>
      </c>
      <c r="GN37">
        <f t="shared" si="53"/>
        <v>143704.34</v>
      </c>
      <c r="GO37">
        <f t="shared" si="54"/>
        <v>0</v>
      </c>
      <c r="GP37">
        <f t="shared" si="55"/>
        <v>0</v>
      </c>
      <c r="GR37">
        <v>0</v>
      </c>
      <c r="GS37">
        <v>3</v>
      </c>
      <c r="GT37">
        <v>0</v>
      </c>
      <c r="GU37" t="s">
        <v>6</v>
      </c>
      <c r="GV37">
        <f t="shared" si="56"/>
        <v>0</v>
      </c>
      <c r="GW37">
        <v>1</v>
      </c>
      <c r="GX37">
        <f t="shared" si="57"/>
        <v>0</v>
      </c>
      <c r="HA37">
        <v>0</v>
      </c>
      <c r="HB37">
        <v>0</v>
      </c>
      <c r="IK37">
        <v>0</v>
      </c>
    </row>
    <row r="39" spans="1:255" x14ac:dyDescent="0.2">
      <c r="A39" s="3">
        <v>51</v>
      </c>
      <c r="B39" s="3">
        <f>B24</f>
        <v>1</v>
      </c>
      <c r="C39" s="3">
        <f>A24</f>
        <v>4</v>
      </c>
      <c r="D39" s="3">
        <f>ROW(A24)</f>
        <v>24</v>
      </c>
      <c r="E39" s="3"/>
      <c r="F39" s="3" t="str">
        <f>IF(F24&lt;&gt;"",F24,"")</f>
        <v>Новый раздел</v>
      </c>
      <c r="G39" s="3" t="str">
        <f>IF(G24&lt;&gt;"",G24,"")</f>
        <v>Раздел 1 Демонтажные работы</v>
      </c>
      <c r="H39" s="3">
        <v>0</v>
      </c>
      <c r="I39" s="3"/>
      <c r="J39" s="3"/>
      <c r="K39" s="3"/>
      <c r="L39" s="3"/>
      <c r="M39" s="3"/>
      <c r="N39" s="3"/>
      <c r="O39" s="3">
        <f t="shared" ref="O39:T39" si="58">ROUND(AB39,2)</f>
        <v>11947.41</v>
      </c>
      <c r="P39" s="3">
        <f t="shared" si="58"/>
        <v>0</v>
      </c>
      <c r="Q39" s="3">
        <f t="shared" si="58"/>
        <v>36.19</v>
      </c>
      <c r="R39" s="3">
        <f t="shared" si="58"/>
        <v>16.350000000000001</v>
      </c>
      <c r="S39" s="3">
        <f t="shared" si="58"/>
        <v>11911.22</v>
      </c>
      <c r="T39" s="3">
        <f t="shared" si="58"/>
        <v>0</v>
      </c>
      <c r="U39" s="3">
        <f>AH39</f>
        <v>1457.5160000000001</v>
      </c>
      <c r="V39" s="3">
        <f>AI39</f>
        <v>1.1675</v>
      </c>
      <c r="W39" s="3">
        <f>ROUND(AJ39,2)</f>
        <v>0</v>
      </c>
      <c r="X39" s="3">
        <f>ROUND(AK39,2)</f>
        <v>10115.02</v>
      </c>
      <c r="Y39" s="3">
        <f>ROUND(AL39,2)</f>
        <v>7651.8</v>
      </c>
      <c r="Z39" s="3"/>
      <c r="AA39" s="3"/>
      <c r="AB39" s="3">
        <f>ROUND(SUMIF(AA28:AA37,"=16670159",O28:O37),2)</f>
        <v>11947.41</v>
      </c>
      <c r="AC39" s="3">
        <f>ROUND(SUMIF(AA28:AA37,"=16670159",P28:P37),2)</f>
        <v>0</v>
      </c>
      <c r="AD39" s="3">
        <f>ROUND(SUMIF(AA28:AA37,"=16670159",Q28:Q37),2)</f>
        <v>36.19</v>
      </c>
      <c r="AE39" s="3">
        <f>ROUND(SUMIF(AA28:AA37,"=16670159",R28:R37),2)</f>
        <v>16.350000000000001</v>
      </c>
      <c r="AF39" s="3">
        <f>ROUND(SUMIF(AA28:AA37,"=16670159",S28:S37),2)</f>
        <v>11911.22</v>
      </c>
      <c r="AG39" s="3">
        <f>ROUND(SUMIF(AA28:AA37,"=16670159",T28:T37),2)</f>
        <v>0</v>
      </c>
      <c r="AH39" s="3">
        <f>SUMIF(AA28:AA37,"=16670159",U28:U37)</f>
        <v>1457.5160000000001</v>
      </c>
      <c r="AI39" s="3">
        <f>SUMIF(AA28:AA37,"=16670159",V28:V37)</f>
        <v>1.1675</v>
      </c>
      <c r="AJ39" s="3">
        <f>ROUND(SUMIF(AA28:AA37,"=16670159",W28:W37),2)</f>
        <v>0</v>
      </c>
      <c r="AK39" s="3">
        <f>ROUND(SUMIF(AA28:AA37,"=16670159",X28:X37),2)</f>
        <v>10115.02</v>
      </c>
      <c r="AL39" s="3">
        <f>ROUND(SUMIF(AA28:AA37,"=16670159",Y28:Y37),2)</f>
        <v>7651.8</v>
      </c>
      <c r="AM39" s="3"/>
      <c r="AN39" s="3"/>
      <c r="AO39" s="3">
        <f t="shared" ref="AO39:BC39" si="59">ROUND(BX39,2)</f>
        <v>0</v>
      </c>
      <c r="AP39" s="3">
        <f t="shared" si="59"/>
        <v>0</v>
      </c>
      <c r="AQ39" s="3">
        <f t="shared" si="59"/>
        <v>0</v>
      </c>
      <c r="AR39" s="3">
        <f t="shared" si="59"/>
        <v>29714.23</v>
      </c>
      <c r="AS39" s="3">
        <f t="shared" si="59"/>
        <v>22006.79</v>
      </c>
      <c r="AT39" s="3">
        <f t="shared" si="59"/>
        <v>7707.44</v>
      </c>
      <c r="AU39" s="3">
        <f t="shared" si="59"/>
        <v>0</v>
      </c>
      <c r="AV39" s="3">
        <f t="shared" si="59"/>
        <v>0</v>
      </c>
      <c r="AW39" s="3">
        <f t="shared" si="59"/>
        <v>0</v>
      </c>
      <c r="AX39" s="3">
        <f t="shared" si="59"/>
        <v>0</v>
      </c>
      <c r="AY39" s="3">
        <f t="shared" si="59"/>
        <v>0</v>
      </c>
      <c r="AZ39" s="3">
        <f t="shared" si="59"/>
        <v>0</v>
      </c>
      <c r="BA39" s="3">
        <f t="shared" si="59"/>
        <v>0</v>
      </c>
      <c r="BB39" s="3">
        <f t="shared" si="59"/>
        <v>0</v>
      </c>
      <c r="BC39" s="3">
        <f t="shared" si="59"/>
        <v>0</v>
      </c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>
        <f>ROUND(SUMIF(AA28:AA37,"=16670159",FQ28:FQ37),2)</f>
        <v>0</v>
      </c>
      <c r="BY39" s="3">
        <f>ROUND(SUMIF(AA28:AA37,"=16670159",FR28:FR37),2)</f>
        <v>0</v>
      </c>
      <c r="BZ39" s="3">
        <f>ROUND(SUMIF(AA28:AA37,"=16670159",GL28:GL37),2)</f>
        <v>0</v>
      </c>
      <c r="CA39" s="3">
        <f>ROUND(SUMIF(AA28:AA37,"=16670159",GM28:GM37),2)</f>
        <v>29714.23</v>
      </c>
      <c r="CB39" s="3">
        <f>ROUND(SUMIF(AA28:AA37,"=16670159",GN28:GN37),2)</f>
        <v>22006.79</v>
      </c>
      <c r="CC39" s="3">
        <f>ROUND(SUMIF(AA28:AA37,"=16670159",GO28:GO37),2)</f>
        <v>7707.44</v>
      </c>
      <c r="CD39" s="3">
        <f>ROUND(SUMIF(AA28:AA37,"=16670159",GP28:GP37),2)</f>
        <v>0</v>
      </c>
      <c r="CE39" s="3">
        <f>AC39-BX39</f>
        <v>0</v>
      </c>
      <c r="CF39" s="3">
        <f>AC39-BY39</f>
        <v>0</v>
      </c>
      <c r="CG39" s="3">
        <f>BX39-BZ39</f>
        <v>0</v>
      </c>
      <c r="CH39" s="3">
        <f>AC39-BX39-BY39+BZ39</f>
        <v>0</v>
      </c>
      <c r="CI39" s="3">
        <f>BY39-BZ39</f>
        <v>0</v>
      </c>
      <c r="CJ39" s="3">
        <f>ROUND(SUMIF(AA28:AA37,"=16670159",GX28:GX37),2)</f>
        <v>0</v>
      </c>
      <c r="CK39" s="3">
        <f>ROUND(SUMIF(AA28:AA37,"=16670159",GY28:GY37),2)</f>
        <v>0</v>
      </c>
      <c r="CL39" s="3">
        <f>ROUND(SUMIF(AA28:AA37,"=16670159",GZ28:GZ37),2)</f>
        <v>0</v>
      </c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4">
        <f t="shared" ref="DG39:DL39" si="60">ROUND(DT39,2)</f>
        <v>78016.59</v>
      </c>
      <c r="DH39" s="4">
        <f t="shared" si="60"/>
        <v>0</v>
      </c>
      <c r="DI39" s="4">
        <f t="shared" si="60"/>
        <v>236.34</v>
      </c>
      <c r="DJ39" s="4">
        <f t="shared" si="60"/>
        <v>106.73</v>
      </c>
      <c r="DK39" s="4">
        <f t="shared" si="60"/>
        <v>77780.25</v>
      </c>
      <c r="DL39" s="4">
        <f t="shared" si="60"/>
        <v>0</v>
      </c>
      <c r="DM39" s="4">
        <f>DZ39</f>
        <v>1457.5160000000001</v>
      </c>
      <c r="DN39" s="4">
        <f>EA39</f>
        <v>1.1675</v>
      </c>
      <c r="DO39" s="4">
        <f>ROUND(EB39,2)</f>
        <v>0</v>
      </c>
      <c r="DP39" s="4">
        <f>ROUND(EC39,2)</f>
        <v>66051.009999999995</v>
      </c>
      <c r="DQ39" s="4">
        <f>ROUND(ED39,2)</f>
        <v>49966.15</v>
      </c>
      <c r="DR39" s="4"/>
      <c r="DS39" s="4"/>
      <c r="DT39" s="4">
        <f>ROUND(SUMIF(AA28:AA37,"=16670161",O28:O37),2)</f>
        <v>78016.59</v>
      </c>
      <c r="DU39" s="4">
        <f>ROUND(SUMIF(AA28:AA37,"=16670161",P28:P37),2)</f>
        <v>0</v>
      </c>
      <c r="DV39" s="4">
        <f>ROUND(SUMIF(AA28:AA37,"=16670161",Q28:Q37),2)</f>
        <v>236.34</v>
      </c>
      <c r="DW39" s="4">
        <f>ROUND(SUMIF(AA28:AA37,"=16670161",R28:R37),2)</f>
        <v>106.73</v>
      </c>
      <c r="DX39" s="4">
        <f>ROUND(SUMIF(AA28:AA37,"=16670161",S28:S37),2)</f>
        <v>77780.25</v>
      </c>
      <c r="DY39" s="4">
        <f>ROUND(SUMIF(AA28:AA37,"=16670161",T28:T37),2)</f>
        <v>0</v>
      </c>
      <c r="DZ39" s="4">
        <f>SUMIF(AA28:AA37,"=16670161",U28:U37)</f>
        <v>1457.5160000000001</v>
      </c>
      <c r="EA39" s="4">
        <f>SUMIF(AA28:AA37,"=16670161",V28:V37)</f>
        <v>1.1675</v>
      </c>
      <c r="EB39" s="4">
        <f>ROUND(SUMIF(AA28:AA37,"=16670161",W28:W37),2)</f>
        <v>0</v>
      </c>
      <c r="EC39" s="4">
        <f>ROUND(SUMIF(AA28:AA37,"=16670161",X28:X37),2)</f>
        <v>66051.009999999995</v>
      </c>
      <c r="ED39" s="4">
        <f>ROUND(SUMIF(AA28:AA37,"=16670161",Y28:Y37),2)</f>
        <v>49966.15</v>
      </c>
      <c r="EE39" s="4"/>
      <c r="EF39" s="4"/>
      <c r="EG39" s="4">
        <f t="shared" ref="EG39:EU39" si="61">ROUND(FP39,2)</f>
        <v>0</v>
      </c>
      <c r="EH39" s="4">
        <f t="shared" si="61"/>
        <v>0</v>
      </c>
      <c r="EI39" s="4">
        <f t="shared" si="61"/>
        <v>0</v>
      </c>
      <c r="EJ39" s="4">
        <f t="shared" si="61"/>
        <v>194033.75</v>
      </c>
      <c r="EK39" s="4">
        <f t="shared" si="61"/>
        <v>143704.34</v>
      </c>
      <c r="EL39" s="4">
        <f t="shared" si="61"/>
        <v>50329.41</v>
      </c>
      <c r="EM39" s="4">
        <f t="shared" si="61"/>
        <v>0</v>
      </c>
      <c r="EN39" s="4">
        <f t="shared" si="61"/>
        <v>0</v>
      </c>
      <c r="EO39" s="4">
        <f t="shared" si="61"/>
        <v>0</v>
      </c>
      <c r="EP39" s="4">
        <f t="shared" si="61"/>
        <v>0</v>
      </c>
      <c r="EQ39" s="4">
        <f t="shared" si="61"/>
        <v>0</v>
      </c>
      <c r="ER39" s="4">
        <f t="shared" si="61"/>
        <v>0</v>
      </c>
      <c r="ES39" s="4">
        <f t="shared" si="61"/>
        <v>0</v>
      </c>
      <c r="ET39" s="4">
        <f t="shared" si="61"/>
        <v>0</v>
      </c>
      <c r="EU39" s="4">
        <f t="shared" si="61"/>
        <v>0</v>
      </c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>
        <f>ROUND(SUMIF(AA28:AA37,"=16670161",FQ28:FQ37),2)</f>
        <v>0</v>
      </c>
      <c r="FQ39" s="4">
        <f>ROUND(SUMIF(AA28:AA37,"=16670161",FR28:FR37),2)</f>
        <v>0</v>
      </c>
      <c r="FR39" s="4">
        <f>ROUND(SUMIF(AA28:AA37,"=16670161",GL28:GL37),2)</f>
        <v>0</v>
      </c>
      <c r="FS39" s="4">
        <f>ROUND(SUMIF(AA28:AA37,"=16670161",GM28:GM37),2)</f>
        <v>194033.75</v>
      </c>
      <c r="FT39" s="4">
        <f>ROUND(SUMIF(AA28:AA37,"=16670161",GN28:GN37),2)</f>
        <v>143704.34</v>
      </c>
      <c r="FU39" s="4">
        <f>ROUND(SUMIF(AA28:AA37,"=16670161",GO28:GO37),2)</f>
        <v>50329.41</v>
      </c>
      <c r="FV39" s="4">
        <f>ROUND(SUMIF(AA28:AA37,"=16670161",GP28:GP37),2)</f>
        <v>0</v>
      </c>
      <c r="FW39" s="4">
        <f>DU39-FP39</f>
        <v>0</v>
      </c>
      <c r="FX39" s="4">
        <f>DU39-FQ39</f>
        <v>0</v>
      </c>
      <c r="FY39" s="4">
        <f>FP39-FR39</f>
        <v>0</v>
      </c>
      <c r="FZ39" s="4">
        <f>DU39-FP39-FQ39+FR39</f>
        <v>0</v>
      </c>
      <c r="GA39" s="4">
        <f>FQ39-FR39</f>
        <v>0</v>
      </c>
      <c r="GB39" s="4">
        <f>ROUND(SUMIF(AA28:AA37,"=16670161",GX28:GX37),2)</f>
        <v>0</v>
      </c>
      <c r="GC39" s="4">
        <f>ROUND(SUMIF(AA28:AA37,"=16670161",GY28:GY37),2)</f>
        <v>0</v>
      </c>
      <c r="GD39" s="4">
        <f>ROUND(SUMIF(AA28:AA37,"=16670161",GZ28:GZ37),2)</f>
        <v>0</v>
      </c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>
        <v>0</v>
      </c>
    </row>
    <row r="41" spans="1:255" x14ac:dyDescent="0.2">
      <c r="A41" s="5">
        <v>50</v>
      </c>
      <c r="B41" s="5">
        <v>0</v>
      </c>
      <c r="C41" s="5">
        <v>0</v>
      </c>
      <c r="D41" s="5">
        <v>1</v>
      </c>
      <c r="E41" s="5">
        <v>201</v>
      </c>
      <c r="F41" s="5">
        <f>ROUND(Source!O39,O41)</f>
        <v>11947.41</v>
      </c>
      <c r="G41" s="5" t="s">
        <v>48</v>
      </c>
      <c r="H41" s="5" t="s">
        <v>49</v>
      </c>
      <c r="I41" s="5"/>
      <c r="J41" s="5"/>
      <c r="K41" s="5">
        <v>201</v>
      </c>
      <c r="L41" s="5">
        <v>1</v>
      </c>
      <c r="M41" s="5">
        <v>3</v>
      </c>
      <c r="N41" s="5" t="s">
        <v>6</v>
      </c>
      <c r="O41" s="5">
        <v>2</v>
      </c>
      <c r="P41" s="5">
        <f>ROUND(Source!DG39,O41)</f>
        <v>78016.59</v>
      </c>
      <c r="Q41" s="5"/>
      <c r="R41" s="5"/>
      <c r="S41" s="5"/>
      <c r="T41" s="5"/>
      <c r="U41" s="5"/>
      <c r="V41" s="5"/>
      <c r="W41" s="5"/>
    </row>
    <row r="42" spans="1:255" x14ac:dyDescent="0.2">
      <c r="A42" s="5">
        <v>50</v>
      </c>
      <c r="B42" s="5">
        <v>0</v>
      </c>
      <c r="C42" s="5">
        <v>0</v>
      </c>
      <c r="D42" s="5">
        <v>1</v>
      </c>
      <c r="E42" s="5">
        <v>202</v>
      </c>
      <c r="F42" s="5">
        <f>ROUND(Source!P39,O42)</f>
        <v>0</v>
      </c>
      <c r="G42" s="5" t="s">
        <v>50</v>
      </c>
      <c r="H42" s="5" t="s">
        <v>51</v>
      </c>
      <c r="I42" s="5"/>
      <c r="J42" s="5"/>
      <c r="K42" s="5">
        <v>202</v>
      </c>
      <c r="L42" s="5">
        <v>2</v>
      </c>
      <c r="M42" s="5">
        <v>3</v>
      </c>
      <c r="N42" s="5" t="s">
        <v>6</v>
      </c>
      <c r="O42" s="5">
        <v>2</v>
      </c>
      <c r="P42" s="5">
        <f>ROUND(Source!DH39,O42)</f>
        <v>0</v>
      </c>
      <c r="Q42" s="5"/>
      <c r="R42" s="5"/>
      <c r="S42" s="5"/>
      <c r="T42" s="5"/>
      <c r="U42" s="5"/>
      <c r="V42" s="5"/>
      <c r="W42" s="5"/>
    </row>
    <row r="43" spans="1:255" x14ac:dyDescent="0.2">
      <c r="A43" s="5">
        <v>50</v>
      </c>
      <c r="B43" s="5">
        <v>0</v>
      </c>
      <c r="C43" s="5">
        <v>0</v>
      </c>
      <c r="D43" s="5">
        <v>1</v>
      </c>
      <c r="E43" s="5">
        <v>222</v>
      </c>
      <c r="F43" s="5">
        <f>ROUND(Source!AO39,O43)</f>
        <v>0</v>
      </c>
      <c r="G43" s="5" t="s">
        <v>52</v>
      </c>
      <c r="H43" s="5" t="s">
        <v>53</v>
      </c>
      <c r="I43" s="5"/>
      <c r="J43" s="5"/>
      <c r="K43" s="5">
        <v>222</v>
      </c>
      <c r="L43" s="5">
        <v>3</v>
      </c>
      <c r="M43" s="5">
        <v>3</v>
      </c>
      <c r="N43" s="5" t="s">
        <v>6</v>
      </c>
      <c r="O43" s="5">
        <v>2</v>
      </c>
      <c r="P43" s="5">
        <f>ROUND(Source!EG39,O43)</f>
        <v>0</v>
      </c>
      <c r="Q43" s="5"/>
      <c r="R43" s="5"/>
      <c r="S43" s="5"/>
      <c r="T43" s="5"/>
      <c r="U43" s="5"/>
      <c r="V43" s="5"/>
      <c r="W43" s="5"/>
    </row>
    <row r="44" spans="1:255" x14ac:dyDescent="0.2">
      <c r="A44" s="5">
        <v>50</v>
      </c>
      <c r="B44" s="5">
        <v>0</v>
      </c>
      <c r="C44" s="5">
        <v>0</v>
      </c>
      <c r="D44" s="5">
        <v>1</v>
      </c>
      <c r="E44" s="5">
        <v>225</v>
      </c>
      <c r="F44" s="5">
        <f>ROUND(Source!AV39,O44)</f>
        <v>0</v>
      </c>
      <c r="G44" s="5" t="s">
        <v>54</v>
      </c>
      <c r="H44" s="5" t="s">
        <v>55</v>
      </c>
      <c r="I44" s="5"/>
      <c r="J44" s="5"/>
      <c r="K44" s="5">
        <v>225</v>
      </c>
      <c r="L44" s="5">
        <v>4</v>
      </c>
      <c r="M44" s="5">
        <v>3</v>
      </c>
      <c r="N44" s="5" t="s">
        <v>6</v>
      </c>
      <c r="O44" s="5">
        <v>2</v>
      </c>
      <c r="P44" s="5">
        <f>ROUND(Source!EN39,O44)</f>
        <v>0</v>
      </c>
      <c r="Q44" s="5"/>
      <c r="R44" s="5"/>
      <c r="S44" s="5"/>
      <c r="T44" s="5"/>
      <c r="U44" s="5"/>
      <c r="V44" s="5"/>
      <c r="W44" s="5"/>
    </row>
    <row r="45" spans="1:255" x14ac:dyDescent="0.2">
      <c r="A45" s="5">
        <v>50</v>
      </c>
      <c r="B45" s="5">
        <v>0</v>
      </c>
      <c r="C45" s="5">
        <v>0</v>
      </c>
      <c r="D45" s="5">
        <v>1</v>
      </c>
      <c r="E45" s="5">
        <v>226</v>
      </c>
      <c r="F45" s="5">
        <f>ROUND(Source!AW39,O45)</f>
        <v>0</v>
      </c>
      <c r="G45" s="5" t="s">
        <v>56</v>
      </c>
      <c r="H45" s="5" t="s">
        <v>57</v>
      </c>
      <c r="I45" s="5"/>
      <c r="J45" s="5"/>
      <c r="K45" s="5">
        <v>226</v>
      </c>
      <c r="L45" s="5">
        <v>5</v>
      </c>
      <c r="M45" s="5">
        <v>3</v>
      </c>
      <c r="N45" s="5" t="s">
        <v>6</v>
      </c>
      <c r="O45" s="5">
        <v>2</v>
      </c>
      <c r="P45" s="5">
        <f>ROUND(Source!EO39,O45)</f>
        <v>0</v>
      </c>
      <c r="Q45" s="5"/>
      <c r="R45" s="5"/>
      <c r="S45" s="5"/>
      <c r="T45" s="5"/>
      <c r="U45" s="5"/>
      <c r="V45" s="5"/>
      <c r="W45" s="5"/>
    </row>
    <row r="46" spans="1:255" x14ac:dyDescent="0.2">
      <c r="A46" s="5">
        <v>50</v>
      </c>
      <c r="B46" s="5">
        <v>0</v>
      </c>
      <c r="C46" s="5">
        <v>0</v>
      </c>
      <c r="D46" s="5">
        <v>1</v>
      </c>
      <c r="E46" s="5">
        <v>227</v>
      </c>
      <c r="F46" s="5">
        <f>ROUND(Source!AX39,O46)</f>
        <v>0</v>
      </c>
      <c r="G46" s="5" t="s">
        <v>58</v>
      </c>
      <c r="H46" s="5" t="s">
        <v>59</v>
      </c>
      <c r="I46" s="5"/>
      <c r="J46" s="5"/>
      <c r="K46" s="5">
        <v>227</v>
      </c>
      <c r="L46" s="5">
        <v>6</v>
      </c>
      <c r="M46" s="5">
        <v>3</v>
      </c>
      <c r="N46" s="5" t="s">
        <v>6</v>
      </c>
      <c r="O46" s="5">
        <v>2</v>
      </c>
      <c r="P46" s="5">
        <f>ROUND(Source!EP39,O46)</f>
        <v>0</v>
      </c>
      <c r="Q46" s="5"/>
      <c r="R46" s="5"/>
      <c r="S46" s="5"/>
      <c r="T46" s="5"/>
      <c r="U46" s="5"/>
      <c r="V46" s="5"/>
      <c r="W46" s="5"/>
    </row>
    <row r="47" spans="1:255" x14ac:dyDescent="0.2">
      <c r="A47" s="5">
        <v>50</v>
      </c>
      <c r="B47" s="5">
        <v>0</v>
      </c>
      <c r="C47" s="5">
        <v>0</v>
      </c>
      <c r="D47" s="5">
        <v>1</v>
      </c>
      <c r="E47" s="5">
        <v>228</v>
      </c>
      <c r="F47" s="5">
        <f>ROUND(Source!AY39,O47)</f>
        <v>0</v>
      </c>
      <c r="G47" s="5" t="s">
        <v>60</v>
      </c>
      <c r="H47" s="5" t="s">
        <v>61</v>
      </c>
      <c r="I47" s="5"/>
      <c r="J47" s="5"/>
      <c r="K47" s="5">
        <v>228</v>
      </c>
      <c r="L47" s="5">
        <v>7</v>
      </c>
      <c r="M47" s="5">
        <v>3</v>
      </c>
      <c r="N47" s="5" t="s">
        <v>6</v>
      </c>
      <c r="O47" s="5">
        <v>2</v>
      </c>
      <c r="P47" s="5">
        <f>ROUND(Source!EQ39,O47)</f>
        <v>0</v>
      </c>
      <c r="Q47" s="5"/>
      <c r="R47" s="5"/>
      <c r="S47" s="5"/>
      <c r="T47" s="5"/>
      <c r="U47" s="5"/>
      <c r="V47" s="5"/>
      <c r="W47" s="5"/>
    </row>
    <row r="48" spans="1:255" x14ac:dyDescent="0.2">
      <c r="A48" s="5">
        <v>50</v>
      </c>
      <c r="B48" s="5">
        <v>0</v>
      </c>
      <c r="C48" s="5">
        <v>0</v>
      </c>
      <c r="D48" s="5">
        <v>1</v>
      </c>
      <c r="E48" s="5">
        <v>216</v>
      </c>
      <c r="F48" s="5">
        <f>ROUND(Source!AP39,O48)</f>
        <v>0</v>
      </c>
      <c r="G48" s="5" t="s">
        <v>62</v>
      </c>
      <c r="H48" s="5" t="s">
        <v>63</v>
      </c>
      <c r="I48" s="5"/>
      <c r="J48" s="5"/>
      <c r="K48" s="5">
        <v>216</v>
      </c>
      <c r="L48" s="5">
        <v>8</v>
      </c>
      <c r="M48" s="5">
        <v>3</v>
      </c>
      <c r="N48" s="5" t="s">
        <v>6</v>
      </c>
      <c r="O48" s="5">
        <v>2</v>
      </c>
      <c r="P48" s="5">
        <f>ROUND(Source!EH39,O48)</f>
        <v>0</v>
      </c>
      <c r="Q48" s="5"/>
      <c r="R48" s="5"/>
      <c r="S48" s="5"/>
      <c r="T48" s="5"/>
      <c r="U48" s="5"/>
      <c r="V48" s="5"/>
      <c r="W48" s="5"/>
    </row>
    <row r="49" spans="1:23" x14ac:dyDescent="0.2">
      <c r="A49" s="5">
        <v>50</v>
      </c>
      <c r="B49" s="5">
        <v>0</v>
      </c>
      <c r="C49" s="5">
        <v>0</v>
      </c>
      <c r="D49" s="5">
        <v>1</v>
      </c>
      <c r="E49" s="5">
        <v>223</v>
      </c>
      <c r="F49" s="5">
        <f>ROUND(Source!AQ39,O49)</f>
        <v>0</v>
      </c>
      <c r="G49" s="5" t="s">
        <v>64</v>
      </c>
      <c r="H49" s="5" t="s">
        <v>65</v>
      </c>
      <c r="I49" s="5"/>
      <c r="J49" s="5"/>
      <c r="K49" s="5">
        <v>223</v>
      </c>
      <c r="L49" s="5">
        <v>9</v>
      </c>
      <c r="M49" s="5">
        <v>3</v>
      </c>
      <c r="N49" s="5" t="s">
        <v>6</v>
      </c>
      <c r="O49" s="5">
        <v>2</v>
      </c>
      <c r="P49" s="5">
        <f>ROUND(Source!EI39,O49)</f>
        <v>0</v>
      </c>
      <c r="Q49" s="5"/>
      <c r="R49" s="5"/>
      <c r="S49" s="5"/>
      <c r="T49" s="5"/>
      <c r="U49" s="5"/>
      <c r="V49" s="5"/>
      <c r="W49" s="5"/>
    </row>
    <row r="50" spans="1:23" x14ac:dyDescent="0.2">
      <c r="A50" s="5">
        <v>50</v>
      </c>
      <c r="B50" s="5">
        <v>0</v>
      </c>
      <c r="C50" s="5">
        <v>0</v>
      </c>
      <c r="D50" s="5">
        <v>1</v>
      </c>
      <c r="E50" s="5">
        <v>229</v>
      </c>
      <c r="F50" s="5">
        <f>ROUND(Source!AZ39,O50)</f>
        <v>0</v>
      </c>
      <c r="G50" s="5" t="s">
        <v>66</v>
      </c>
      <c r="H50" s="5" t="s">
        <v>67</v>
      </c>
      <c r="I50" s="5"/>
      <c r="J50" s="5"/>
      <c r="K50" s="5">
        <v>229</v>
      </c>
      <c r="L50" s="5">
        <v>10</v>
      </c>
      <c r="M50" s="5">
        <v>3</v>
      </c>
      <c r="N50" s="5" t="s">
        <v>6</v>
      </c>
      <c r="O50" s="5">
        <v>2</v>
      </c>
      <c r="P50" s="5">
        <f>ROUND(Source!ER39,O50)</f>
        <v>0</v>
      </c>
      <c r="Q50" s="5"/>
      <c r="R50" s="5"/>
      <c r="S50" s="5"/>
      <c r="T50" s="5"/>
      <c r="U50" s="5"/>
      <c r="V50" s="5"/>
      <c r="W50" s="5"/>
    </row>
    <row r="51" spans="1:23" x14ac:dyDescent="0.2">
      <c r="A51" s="5">
        <v>50</v>
      </c>
      <c r="B51" s="5">
        <v>0</v>
      </c>
      <c r="C51" s="5">
        <v>0</v>
      </c>
      <c r="D51" s="5">
        <v>1</v>
      </c>
      <c r="E51" s="5">
        <v>203</v>
      </c>
      <c r="F51" s="5">
        <f>ROUND(Source!Q39,O51)</f>
        <v>36.19</v>
      </c>
      <c r="G51" s="5" t="s">
        <v>68</v>
      </c>
      <c r="H51" s="5" t="s">
        <v>69</v>
      </c>
      <c r="I51" s="5"/>
      <c r="J51" s="5"/>
      <c r="K51" s="5">
        <v>203</v>
      </c>
      <c r="L51" s="5">
        <v>11</v>
      </c>
      <c r="M51" s="5">
        <v>3</v>
      </c>
      <c r="N51" s="5" t="s">
        <v>6</v>
      </c>
      <c r="O51" s="5">
        <v>2</v>
      </c>
      <c r="P51" s="5">
        <f>ROUND(Source!DI39,O51)</f>
        <v>236.34</v>
      </c>
      <c r="Q51" s="5"/>
      <c r="R51" s="5"/>
      <c r="S51" s="5"/>
      <c r="T51" s="5"/>
      <c r="U51" s="5"/>
      <c r="V51" s="5"/>
      <c r="W51" s="5"/>
    </row>
    <row r="52" spans="1:23" x14ac:dyDescent="0.2">
      <c r="A52" s="5">
        <v>50</v>
      </c>
      <c r="B52" s="5">
        <v>0</v>
      </c>
      <c r="C52" s="5">
        <v>0</v>
      </c>
      <c r="D52" s="5">
        <v>1</v>
      </c>
      <c r="E52" s="5">
        <v>231</v>
      </c>
      <c r="F52" s="5">
        <f>ROUND(Source!BB39,O52)</f>
        <v>0</v>
      </c>
      <c r="G52" s="5" t="s">
        <v>70</v>
      </c>
      <c r="H52" s="5" t="s">
        <v>71</v>
      </c>
      <c r="I52" s="5"/>
      <c r="J52" s="5"/>
      <c r="K52" s="5">
        <v>231</v>
      </c>
      <c r="L52" s="5">
        <v>12</v>
      </c>
      <c r="M52" s="5">
        <v>3</v>
      </c>
      <c r="N52" s="5" t="s">
        <v>6</v>
      </c>
      <c r="O52" s="5">
        <v>2</v>
      </c>
      <c r="P52" s="5">
        <f>ROUND(Source!ET39,O52)</f>
        <v>0</v>
      </c>
      <c r="Q52" s="5"/>
      <c r="R52" s="5"/>
      <c r="S52" s="5"/>
      <c r="T52" s="5"/>
      <c r="U52" s="5"/>
      <c r="V52" s="5"/>
      <c r="W52" s="5"/>
    </row>
    <row r="53" spans="1:23" x14ac:dyDescent="0.2">
      <c r="A53" s="5">
        <v>50</v>
      </c>
      <c r="B53" s="5">
        <v>0</v>
      </c>
      <c r="C53" s="5">
        <v>0</v>
      </c>
      <c r="D53" s="5">
        <v>1</v>
      </c>
      <c r="E53" s="5">
        <v>204</v>
      </c>
      <c r="F53" s="5">
        <f>ROUND(Source!R39,O53)</f>
        <v>16.350000000000001</v>
      </c>
      <c r="G53" s="5" t="s">
        <v>72</v>
      </c>
      <c r="H53" s="5" t="s">
        <v>73</v>
      </c>
      <c r="I53" s="5"/>
      <c r="J53" s="5"/>
      <c r="K53" s="5">
        <v>204</v>
      </c>
      <c r="L53" s="5">
        <v>13</v>
      </c>
      <c r="M53" s="5">
        <v>3</v>
      </c>
      <c r="N53" s="5" t="s">
        <v>6</v>
      </c>
      <c r="O53" s="5">
        <v>2</v>
      </c>
      <c r="P53" s="5">
        <f>ROUND(Source!DJ39,O53)</f>
        <v>106.73</v>
      </c>
      <c r="Q53" s="5"/>
      <c r="R53" s="5"/>
      <c r="S53" s="5"/>
      <c r="T53" s="5"/>
      <c r="U53" s="5"/>
      <c r="V53" s="5"/>
      <c r="W53" s="5"/>
    </row>
    <row r="54" spans="1:23" x14ac:dyDescent="0.2">
      <c r="A54" s="5">
        <v>50</v>
      </c>
      <c r="B54" s="5">
        <v>0</v>
      </c>
      <c r="C54" s="5">
        <v>0</v>
      </c>
      <c r="D54" s="5">
        <v>1</v>
      </c>
      <c r="E54" s="5">
        <v>205</v>
      </c>
      <c r="F54" s="5">
        <f>ROUND(Source!S39,O54)</f>
        <v>11911.22</v>
      </c>
      <c r="G54" s="5" t="s">
        <v>74</v>
      </c>
      <c r="H54" s="5" t="s">
        <v>75</v>
      </c>
      <c r="I54" s="5"/>
      <c r="J54" s="5"/>
      <c r="K54" s="5">
        <v>205</v>
      </c>
      <c r="L54" s="5">
        <v>14</v>
      </c>
      <c r="M54" s="5">
        <v>3</v>
      </c>
      <c r="N54" s="5" t="s">
        <v>6</v>
      </c>
      <c r="O54" s="5">
        <v>2</v>
      </c>
      <c r="P54" s="5">
        <f>ROUND(Source!DK39,O54)</f>
        <v>77780.25</v>
      </c>
      <c r="Q54" s="5"/>
      <c r="R54" s="5"/>
      <c r="S54" s="5"/>
      <c r="T54" s="5"/>
      <c r="U54" s="5"/>
      <c r="V54" s="5"/>
      <c r="W54" s="5"/>
    </row>
    <row r="55" spans="1:23" x14ac:dyDescent="0.2">
      <c r="A55" s="5">
        <v>50</v>
      </c>
      <c r="B55" s="5">
        <v>0</v>
      </c>
      <c r="C55" s="5">
        <v>0</v>
      </c>
      <c r="D55" s="5">
        <v>1</v>
      </c>
      <c r="E55" s="5">
        <v>232</v>
      </c>
      <c r="F55" s="5">
        <f>ROUND(Source!BC39,O55)</f>
        <v>0</v>
      </c>
      <c r="G55" s="5" t="s">
        <v>76</v>
      </c>
      <c r="H55" s="5" t="s">
        <v>77</v>
      </c>
      <c r="I55" s="5"/>
      <c r="J55" s="5"/>
      <c r="K55" s="5">
        <v>232</v>
      </c>
      <c r="L55" s="5">
        <v>15</v>
      </c>
      <c r="M55" s="5">
        <v>3</v>
      </c>
      <c r="N55" s="5" t="s">
        <v>6</v>
      </c>
      <c r="O55" s="5">
        <v>2</v>
      </c>
      <c r="P55" s="5">
        <f>ROUND(Source!EU39,O55)</f>
        <v>0</v>
      </c>
      <c r="Q55" s="5"/>
      <c r="R55" s="5"/>
      <c r="S55" s="5"/>
      <c r="T55" s="5"/>
      <c r="U55" s="5"/>
      <c r="V55" s="5"/>
      <c r="W55" s="5"/>
    </row>
    <row r="56" spans="1:23" x14ac:dyDescent="0.2">
      <c r="A56" s="5">
        <v>50</v>
      </c>
      <c r="B56" s="5">
        <v>0</v>
      </c>
      <c r="C56" s="5">
        <v>0</v>
      </c>
      <c r="D56" s="5">
        <v>1</v>
      </c>
      <c r="E56" s="5">
        <v>214</v>
      </c>
      <c r="F56" s="5">
        <f>ROUND(Source!AS39,O56)</f>
        <v>22006.79</v>
      </c>
      <c r="G56" s="5" t="s">
        <v>78</v>
      </c>
      <c r="H56" s="5" t="s">
        <v>79</v>
      </c>
      <c r="I56" s="5"/>
      <c r="J56" s="5"/>
      <c r="K56" s="5">
        <v>214</v>
      </c>
      <c r="L56" s="5">
        <v>16</v>
      </c>
      <c r="M56" s="5">
        <v>3</v>
      </c>
      <c r="N56" s="5" t="s">
        <v>6</v>
      </c>
      <c r="O56" s="5">
        <v>2</v>
      </c>
      <c r="P56" s="5">
        <f>ROUND(Source!EK39,O56)</f>
        <v>143704.34</v>
      </c>
      <c r="Q56" s="5"/>
      <c r="R56" s="5"/>
      <c r="S56" s="5"/>
      <c r="T56" s="5"/>
      <c r="U56" s="5"/>
      <c r="V56" s="5"/>
      <c r="W56" s="5"/>
    </row>
    <row r="57" spans="1:23" x14ac:dyDescent="0.2">
      <c r="A57" s="5">
        <v>50</v>
      </c>
      <c r="B57" s="5">
        <v>0</v>
      </c>
      <c r="C57" s="5">
        <v>0</v>
      </c>
      <c r="D57" s="5">
        <v>1</v>
      </c>
      <c r="E57" s="5">
        <v>215</v>
      </c>
      <c r="F57" s="5">
        <f>ROUND(Source!AT39,O57)</f>
        <v>7707.44</v>
      </c>
      <c r="G57" s="5" t="s">
        <v>80</v>
      </c>
      <c r="H57" s="5" t="s">
        <v>81</v>
      </c>
      <c r="I57" s="5"/>
      <c r="J57" s="5"/>
      <c r="K57" s="5">
        <v>215</v>
      </c>
      <c r="L57" s="5">
        <v>17</v>
      </c>
      <c r="M57" s="5">
        <v>3</v>
      </c>
      <c r="N57" s="5" t="s">
        <v>6</v>
      </c>
      <c r="O57" s="5">
        <v>2</v>
      </c>
      <c r="P57" s="5">
        <f>ROUND(Source!EL39,O57)</f>
        <v>50329.41</v>
      </c>
      <c r="Q57" s="5"/>
      <c r="R57" s="5"/>
      <c r="S57" s="5"/>
      <c r="T57" s="5"/>
      <c r="U57" s="5"/>
      <c r="V57" s="5"/>
      <c r="W57" s="5"/>
    </row>
    <row r="58" spans="1:23" x14ac:dyDescent="0.2">
      <c r="A58" s="5">
        <v>50</v>
      </c>
      <c r="B58" s="5">
        <v>0</v>
      </c>
      <c r="C58" s="5">
        <v>0</v>
      </c>
      <c r="D58" s="5">
        <v>1</v>
      </c>
      <c r="E58" s="5">
        <v>217</v>
      </c>
      <c r="F58" s="5">
        <f>ROUND(Source!AU39,O58)</f>
        <v>0</v>
      </c>
      <c r="G58" s="5" t="s">
        <v>82</v>
      </c>
      <c r="H58" s="5" t="s">
        <v>83</v>
      </c>
      <c r="I58" s="5"/>
      <c r="J58" s="5"/>
      <c r="K58" s="5">
        <v>217</v>
      </c>
      <c r="L58" s="5">
        <v>18</v>
      </c>
      <c r="M58" s="5">
        <v>3</v>
      </c>
      <c r="N58" s="5" t="s">
        <v>6</v>
      </c>
      <c r="O58" s="5">
        <v>2</v>
      </c>
      <c r="P58" s="5">
        <f>ROUND(Source!EM39,O58)</f>
        <v>0</v>
      </c>
      <c r="Q58" s="5"/>
      <c r="R58" s="5"/>
      <c r="S58" s="5"/>
      <c r="T58" s="5"/>
      <c r="U58" s="5"/>
      <c r="V58" s="5"/>
      <c r="W58" s="5"/>
    </row>
    <row r="59" spans="1:23" x14ac:dyDescent="0.2">
      <c r="A59" s="5">
        <v>50</v>
      </c>
      <c r="B59" s="5">
        <v>0</v>
      </c>
      <c r="C59" s="5">
        <v>0</v>
      </c>
      <c r="D59" s="5">
        <v>1</v>
      </c>
      <c r="E59" s="5">
        <v>230</v>
      </c>
      <c r="F59" s="5">
        <f>ROUND(Source!BA39,O59)</f>
        <v>0</v>
      </c>
      <c r="G59" s="5" t="s">
        <v>84</v>
      </c>
      <c r="H59" s="5" t="s">
        <v>85</v>
      </c>
      <c r="I59" s="5"/>
      <c r="J59" s="5"/>
      <c r="K59" s="5">
        <v>230</v>
      </c>
      <c r="L59" s="5">
        <v>19</v>
      </c>
      <c r="M59" s="5">
        <v>3</v>
      </c>
      <c r="N59" s="5" t="s">
        <v>6</v>
      </c>
      <c r="O59" s="5">
        <v>2</v>
      </c>
      <c r="P59" s="5">
        <f>ROUND(Source!ES39,O59)</f>
        <v>0</v>
      </c>
      <c r="Q59" s="5"/>
      <c r="R59" s="5"/>
      <c r="S59" s="5"/>
      <c r="T59" s="5"/>
      <c r="U59" s="5"/>
      <c r="V59" s="5"/>
      <c r="W59" s="5"/>
    </row>
    <row r="60" spans="1:23" x14ac:dyDescent="0.2">
      <c r="A60" s="5">
        <v>50</v>
      </c>
      <c r="B60" s="5">
        <v>0</v>
      </c>
      <c r="C60" s="5">
        <v>0</v>
      </c>
      <c r="D60" s="5">
        <v>1</v>
      </c>
      <c r="E60" s="5">
        <v>206</v>
      </c>
      <c r="F60" s="5">
        <f>ROUND(Source!T39,O60)</f>
        <v>0</v>
      </c>
      <c r="G60" s="5" t="s">
        <v>86</v>
      </c>
      <c r="H60" s="5" t="s">
        <v>87</v>
      </c>
      <c r="I60" s="5"/>
      <c r="J60" s="5"/>
      <c r="K60" s="5">
        <v>206</v>
      </c>
      <c r="L60" s="5">
        <v>20</v>
      </c>
      <c r="M60" s="5">
        <v>3</v>
      </c>
      <c r="N60" s="5" t="s">
        <v>6</v>
      </c>
      <c r="O60" s="5">
        <v>2</v>
      </c>
      <c r="P60" s="5">
        <f>ROUND(Source!DL39,O60)</f>
        <v>0</v>
      </c>
      <c r="Q60" s="5"/>
      <c r="R60" s="5"/>
      <c r="S60" s="5"/>
      <c r="T60" s="5"/>
      <c r="U60" s="5"/>
      <c r="V60" s="5"/>
      <c r="W60" s="5"/>
    </row>
    <row r="61" spans="1:23" x14ac:dyDescent="0.2">
      <c r="A61" s="5">
        <v>50</v>
      </c>
      <c r="B61" s="5">
        <v>0</v>
      </c>
      <c r="C61" s="5">
        <v>0</v>
      </c>
      <c r="D61" s="5">
        <v>1</v>
      </c>
      <c r="E61" s="5">
        <v>207</v>
      </c>
      <c r="F61" s="5">
        <f>Source!U39</f>
        <v>1457.5160000000001</v>
      </c>
      <c r="G61" s="5" t="s">
        <v>88</v>
      </c>
      <c r="H61" s="5" t="s">
        <v>89</v>
      </c>
      <c r="I61" s="5"/>
      <c r="J61" s="5"/>
      <c r="K61" s="5">
        <v>207</v>
      </c>
      <c r="L61" s="5">
        <v>21</v>
      </c>
      <c r="M61" s="5">
        <v>3</v>
      </c>
      <c r="N61" s="5" t="s">
        <v>6</v>
      </c>
      <c r="O61" s="5">
        <v>-1</v>
      </c>
      <c r="P61" s="5">
        <f>Source!DM39</f>
        <v>1457.5160000000001</v>
      </c>
      <c r="Q61" s="5"/>
      <c r="R61" s="5"/>
      <c r="S61" s="5"/>
      <c r="T61" s="5"/>
      <c r="U61" s="5"/>
      <c r="V61" s="5"/>
      <c r="W61" s="5"/>
    </row>
    <row r="62" spans="1:23" x14ac:dyDescent="0.2">
      <c r="A62" s="5">
        <v>50</v>
      </c>
      <c r="B62" s="5">
        <v>0</v>
      </c>
      <c r="C62" s="5">
        <v>0</v>
      </c>
      <c r="D62" s="5">
        <v>1</v>
      </c>
      <c r="E62" s="5">
        <v>208</v>
      </c>
      <c r="F62" s="5">
        <f>Source!V39</f>
        <v>1.1675</v>
      </c>
      <c r="G62" s="5" t="s">
        <v>90</v>
      </c>
      <c r="H62" s="5" t="s">
        <v>91</v>
      </c>
      <c r="I62" s="5"/>
      <c r="J62" s="5"/>
      <c r="K62" s="5">
        <v>208</v>
      </c>
      <c r="L62" s="5">
        <v>22</v>
      </c>
      <c r="M62" s="5">
        <v>3</v>
      </c>
      <c r="N62" s="5" t="s">
        <v>6</v>
      </c>
      <c r="O62" s="5">
        <v>-1</v>
      </c>
      <c r="P62" s="5">
        <f>Source!DN39</f>
        <v>1.1675</v>
      </c>
      <c r="Q62" s="5"/>
      <c r="R62" s="5"/>
      <c r="S62" s="5"/>
      <c r="T62" s="5"/>
      <c r="U62" s="5"/>
      <c r="V62" s="5"/>
      <c r="W62" s="5"/>
    </row>
    <row r="63" spans="1:23" x14ac:dyDescent="0.2">
      <c r="A63" s="5">
        <v>50</v>
      </c>
      <c r="B63" s="5">
        <v>0</v>
      </c>
      <c r="C63" s="5">
        <v>0</v>
      </c>
      <c r="D63" s="5">
        <v>1</v>
      </c>
      <c r="E63" s="5">
        <v>209</v>
      </c>
      <c r="F63" s="5">
        <f>ROUND(Source!W39,O63)</f>
        <v>0</v>
      </c>
      <c r="G63" s="5" t="s">
        <v>92</v>
      </c>
      <c r="H63" s="5" t="s">
        <v>93</v>
      </c>
      <c r="I63" s="5"/>
      <c r="J63" s="5"/>
      <c r="K63" s="5">
        <v>209</v>
      </c>
      <c r="L63" s="5">
        <v>23</v>
      </c>
      <c r="M63" s="5">
        <v>3</v>
      </c>
      <c r="N63" s="5" t="s">
        <v>6</v>
      </c>
      <c r="O63" s="5">
        <v>2</v>
      </c>
      <c r="P63" s="5">
        <f>ROUND(Source!DO39,O63)</f>
        <v>0</v>
      </c>
      <c r="Q63" s="5"/>
      <c r="R63" s="5"/>
      <c r="S63" s="5"/>
      <c r="T63" s="5"/>
      <c r="U63" s="5"/>
      <c r="V63" s="5"/>
      <c r="W63" s="5"/>
    </row>
    <row r="64" spans="1:23" x14ac:dyDescent="0.2">
      <c r="A64" s="5">
        <v>50</v>
      </c>
      <c r="B64" s="5">
        <v>0</v>
      </c>
      <c r="C64" s="5">
        <v>0</v>
      </c>
      <c r="D64" s="5">
        <v>1</v>
      </c>
      <c r="E64" s="5">
        <v>210</v>
      </c>
      <c r="F64" s="5">
        <f>ROUND(Source!X39,O64)</f>
        <v>10115.02</v>
      </c>
      <c r="G64" s="5" t="s">
        <v>94</v>
      </c>
      <c r="H64" s="5" t="s">
        <v>95</v>
      </c>
      <c r="I64" s="5"/>
      <c r="J64" s="5"/>
      <c r="K64" s="5">
        <v>210</v>
      </c>
      <c r="L64" s="5">
        <v>24</v>
      </c>
      <c r="M64" s="5">
        <v>3</v>
      </c>
      <c r="N64" s="5" t="s">
        <v>6</v>
      </c>
      <c r="O64" s="5">
        <v>2</v>
      </c>
      <c r="P64" s="5">
        <f>ROUND(Source!DP39,O64)</f>
        <v>66051.009999999995</v>
      </c>
      <c r="Q64" s="5"/>
      <c r="R64" s="5"/>
      <c r="S64" s="5"/>
      <c r="T64" s="5"/>
      <c r="U64" s="5"/>
      <c r="V64" s="5"/>
      <c r="W64" s="5"/>
    </row>
    <row r="65" spans="1:255" x14ac:dyDescent="0.2">
      <c r="A65" s="5">
        <v>50</v>
      </c>
      <c r="B65" s="5">
        <v>0</v>
      </c>
      <c r="C65" s="5">
        <v>0</v>
      </c>
      <c r="D65" s="5">
        <v>1</v>
      </c>
      <c r="E65" s="5">
        <v>211</v>
      </c>
      <c r="F65" s="5">
        <f>ROUND(Source!Y39,O65)</f>
        <v>7651.8</v>
      </c>
      <c r="G65" s="5" t="s">
        <v>96</v>
      </c>
      <c r="H65" s="5" t="s">
        <v>97</v>
      </c>
      <c r="I65" s="5"/>
      <c r="J65" s="5"/>
      <c r="K65" s="5">
        <v>211</v>
      </c>
      <c r="L65" s="5">
        <v>25</v>
      </c>
      <c r="M65" s="5">
        <v>3</v>
      </c>
      <c r="N65" s="5" t="s">
        <v>6</v>
      </c>
      <c r="O65" s="5">
        <v>2</v>
      </c>
      <c r="P65" s="5">
        <f>ROUND(Source!DQ39,O65)</f>
        <v>49966.15</v>
      </c>
      <c r="Q65" s="5"/>
      <c r="R65" s="5"/>
      <c r="S65" s="5"/>
      <c r="T65" s="5"/>
      <c r="U65" s="5"/>
      <c r="V65" s="5"/>
      <c r="W65" s="5"/>
    </row>
    <row r="66" spans="1:255" x14ac:dyDescent="0.2">
      <c r="A66" s="5">
        <v>50</v>
      </c>
      <c r="B66" s="5">
        <v>0</v>
      </c>
      <c r="C66" s="5">
        <v>0</v>
      </c>
      <c r="D66" s="5">
        <v>1</v>
      </c>
      <c r="E66" s="5">
        <v>0</v>
      </c>
      <c r="F66" s="5">
        <f>ROUND(Source!AR39,O66)</f>
        <v>29714.23</v>
      </c>
      <c r="G66" s="5" t="s">
        <v>98</v>
      </c>
      <c r="H66" s="5" t="s">
        <v>99</v>
      </c>
      <c r="I66" s="5"/>
      <c r="J66" s="5"/>
      <c r="K66" s="5">
        <v>224</v>
      </c>
      <c r="L66" s="5">
        <v>26</v>
      </c>
      <c r="M66" s="5">
        <v>3</v>
      </c>
      <c r="N66" s="5" t="s">
        <v>6</v>
      </c>
      <c r="O66" s="5">
        <v>2</v>
      </c>
      <c r="P66" s="5">
        <f>ROUND(Source!EJ39,O66)</f>
        <v>194033.75</v>
      </c>
      <c r="Q66" s="5"/>
      <c r="R66" s="5"/>
      <c r="S66" s="5"/>
      <c r="T66" s="5"/>
      <c r="U66" s="5"/>
      <c r="V66" s="5"/>
      <c r="W66" s="5"/>
    </row>
    <row r="67" spans="1:255" x14ac:dyDescent="0.2">
      <c r="A67" s="5">
        <v>50</v>
      </c>
      <c r="B67" s="5">
        <v>1</v>
      </c>
      <c r="C67" s="5">
        <v>0</v>
      </c>
      <c r="D67" s="5">
        <v>2</v>
      </c>
      <c r="E67" s="5">
        <v>0</v>
      </c>
      <c r="F67" s="5">
        <f>ROUND(F66,O67)</f>
        <v>29714.23</v>
      </c>
      <c r="G67" s="5" t="s">
        <v>100</v>
      </c>
      <c r="H67" s="5" t="s">
        <v>98</v>
      </c>
      <c r="I67" s="5"/>
      <c r="J67" s="5"/>
      <c r="K67" s="5">
        <v>212</v>
      </c>
      <c r="L67" s="5">
        <v>27</v>
      </c>
      <c r="M67" s="5">
        <v>0</v>
      </c>
      <c r="N67" s="5" t="s">
        <v>6</v>
      </c>
      <c r="O67" s="5">
        <v>2</v>
      </c>
      <c r="P67" s="5">
        <f>ROUND(P66,O67)</f>
        <v>194033.75</v>
      </c>
      <c r="Q67" s="5"/>
      <c r="R67" s="5"/>
      <c r="S67" s="5"/>
      <c r="T67" s="5"/>
      <c r="U67" s="5"/>
      <c r="V67" s="5"/>
      <c r="W67" s="5"/>
    </row>
    <row r="68" spans="1:255" x14ac:dyDescent="0.2">
      <c r="A68" s="5">
        <v>50</v>
      </c>
      <c r="B68" s="5">
        <v>1</v>
      </c>
      <c r="C68" s="5">
        <v>0</v>
      </c>
      <c r="D68" s="5">
        <v>2</v>
      </c>
      <c r="E68" s="5">
        <v>0</v>
      </c>
      <c r="F68" s="5">
        <f>ROUND(F67*0.18,O68)</f>
        <v>5348.56</v>
      </c>
      <c r="G68" s="5" t="s">
        <v>101</v>
      </c>
      <c r="H68" s="5" t="s">
        <v>102</v>
      </c>
      <c r="I68" s="5"/>
      <c r="J68" s="5"/>
      <c r="K68" s="5">
        <v>212</v>
      </c>
      <c r="L68" s="5">
        <v>28</v>
      </c>
      <c r="M68" s="5">
        <v>0</v>
      </c>
      <c r="N68" s="5" t="s">
        <v>6</v>
      </c>
      <c r="O68" s="5">
        <v>2</v>
      </c>
      <c r="P68" s="5">
        <f>ROUND(P67*0.18,O68)</f>
        <v>34926.080000000002</v>
      </c>
      <c r="Q68" s="5"/>
      <c r="R68" s="5"/>
      <c r="S68" s="5"/>
      <c r="T68" s="5"/>
      <c r="U68" s="5"/>
      <c r="V68" s="5"/>
      <c r="W68" s="5"/>
    </row>
    <row r="69" spans="1:255" x14ac:dyDescent="0.2">
      <c r="A69" s="5">
        <v>50</v>
      </c>
      <c r="B69" s="5">
        <v>1</v>
      </c>
      <c r="C69" s="5">
        <v>0</v>
      </c>
      <c r="D69" s="5">
        <v>2</v>
      </c>
      <c r="E69" s="5">
        <v>224</v>
      </c>
      <c r="F69" s="5">
        <f>ROUND(F67+F68,O69)</f>
        <v>35062.79</v>
      </c>
      <c r="G69" s="5" t="s">
        <v>103</v>
      </c>
      <c r="H69" s="5" t="s">
        <v>104</v>
      </c>
      <c r="I69" s="5"/>
      <c r="J69" s="5"/>
      <c r="K69" s="5">
        <v>212</v>
      </c>
      <c r="L69" s="5">
        <v>29</v>
      </c>
      <c r="M69" s="5">
        <v>0</v>
      </c>
      <c r="N69" s="5" t="s">
        <v>6</v>
      </c>
      <c r="O69" s="5">
        <v>2</v>
      </c>
      <c r="P69" s="5">
        <f>ROUND(P67+P68,O69)</f>
        <v>228959.83</v>
      </c>
      <c r="Q69" s="5"/>
      <c r="R69" s="5"/>
      <c r="S69" s="5"/>
      <c r="T69" s="5"/>
      <c r="U69" s="5"/>
      <c r="V69" s="5"/>
      <c r="W69" s="5"/>
    </row>
    <row r="71" spans="1:255" x14ac:dyDescent="0.2">
      <c r="A71" s="1">
        <v>4</v>
      </c>
      <c r="B71" s="1">
        <v>1</v>
      </c>
      <c r="C71" s="1"/>
      <c r="D71" s="1">
        <f>ROW(A184)</f>
        <v>184</v>
      </c>
      <c r="E71" s="1"/>
      <c r="F71" s="1" t="s">
        <v>13</v>
      </c>
      <c r="G71" s="1" t="s">
        <v>105</v>
      </c>
      <c r="H71" s="1" t="s">
        <v>6</v>
      </c>
      <c r="I71" s="1">
        <v>0</v>
      </c>
      <c r="J71" s="1"/>
      <c r="K71" s="1">
        <v>0</v>
      </c>
      <c r="L71" s="1"/>
      <c r="M71" s="1"/>
      <c r="N71" s="1"/>
      <c r="O71" s="1"/>
      <c r="P71" s="1"/>
      <c r="Q71" s="1"/>
      <c r="R71" s="1"/>
      <c r="S71" s="1"/>
      <c r="T71" s="1"/>
      <c r="U71" s="1" t="s">
        <v>6</v>
      </c>
      <c r="V71" s="1">
        <v>0</v>
      </c>
      <c r="W71" s="1"/>
      <c r="X71" s="1"/>
      <c r="Y71" s="1"/>
      <c r="Z71" s="1"/>
      <c r="AA71" s="1"/>
      <c r="AB71" s="1" t="s">
        <v>6</v>
      </c>
      <c r="AC71" s="1" t="s">
        <v>6</v>
      </c>
      <c r="AD71" s="1" t="s">
        <v>6</v>
      </c>
      <c r="AE71" s="1" t="s">
        <v>6</v>
      </c>
      <c r="AF71" s="1" t="s">
        <v>6</v>
      </c>
      <c r="AG71" s="1" t="s">
        <v>6</v>
      </c>
      <c r="AH71" s="1"/>
      <c r="AI71" s="1"/>
      <c r="AJ71" s="1"/>
      <c r="AK71" s="1"/>
      <c r="AL71" s="1"/>
      <c r="AM71" s="1"/>
      <c r="AN71" s="1"/>
      <c r="AO71" s="1"/>
      <c r="AP71" s="1" t="s">
        <v>6</v>
      </c>
      <c r="AQ71" s="1" t="s">
        <v>6</v>
      </c>
      <c r="AR71" s="1" t="s">
        <v>6</v>
      </c>
      <c r="AS71" s="1"/>
      <c r="AT71" s="1"/>
      <c r="AU71" s="1"/>
      <c r="AV71" s="1"/>
      <c r="AW71" s="1"/>
      <c r="AX71" s="1"/>
      <c r="AY71" s="1"/>
      <c r="AZ71" s="1" t="s">
        <v>6</v>
      </c>
      <c r="BA71" s="1"/>
      <c r="BB71" s="1" t="s">
        <v>6</v>
      </c>
      <c r="BC71" s="1" t="s">
        <v>6</v>
      </c>
      <c r="BD71" s="1" t="s">
        <v>6</v>
      </c>
      <c r="BE71" s="1" t="s">
        <v>6</v>
      </c>
      <c r="BF71" s="1" t="s">
        <v>6</v>
      </c>
      <c r="BG71" s="1" t="s">
        <v>6</v>
      </c>
      <c r="BH71" s="1" t="s">
        <v>6</v>
      </c>
      <c r="BI71" s="1" t="s">
        <v>6</v>
      </c>
      <c r="BJ71" s="1" t="s">
        <v>6</v>
      </c>
      <c r="BK71" s="1" t="s">
        <v>6</v>
      </c>
      <c r="BL71" s="1" t="s">
        <v>6</v>
      </c>
      <c r="BM71" s="1" t="s">
        <v>6</v>
      </c>
      <c r="BN71" s="1" t="s">
        <v>6</v>
      </c>
      <c r="BO71" s="1" t="s">
        <v>6</v>
      </c>
      <c r="BP71" s="1" t="s">
        <v>6</v>
      </c>
      <c r="BQ71" s="1"/>
      <c r="BR71" s="1"/>
      <c r="BS71" s="1"/>
      <c r="BT71" s="1"/>
      <c r="BU71" s="1"/>
      <c r="BV71" s="1"/>
      <c r="BW71" s="1"/>
      <c r="BX71" s="1">
        <v>0</v>
      </c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>
        <v>0</v>
      </c>
    </row>
    <row r="73" spans="1:255" x14ac:dyDescent="0.2">
      <c r="A73" s="3">
        <v>52</v>
      </c>
      <c r="B73" s="3">
        <f t="shared" ref="B73:G73" si="62">B184</f>
        <v>1</v>
      </c>
      <c r="C73" s="3">
        <f t="shared" si="62"/>
        <v>4</v>
      </c>
      <c r="D73" s="3">
        <f t="shared" si="62"/>
        <v>71</v>
      </c>
      <c r="E73" s="3">
        <f t="shared" si="62"/>
        <v>0</v>
      </c>
      <c r="F73" s="3" t="str">
        <f t="shared" si="62"/>
        <v>Новый раздел</v>
      </c>
      <c r="G73" s="3" t="str">
        <f t="shared" si="62"/>
        <v>Раздел 2 Основное оборудование</v>
      </c>
      <c r="H73" s="3"/>
      <c r="I73" s="3"/>
      <c r="J73" s="3"/>
      <c r="K73" s="3"/>
      <c r="L73" s="3"/>
      <c r="M73" s="3"/>
      <c r="N73" s="3"/>
      <c r="O73" s="3">
        <f t="shared" ref="O73:AT73" si="63">O184</f>
        <v>111963.64</v>
      </c>
      <c r="P73" s="3">
        <f t="shared" si="63"/>
        <v>90079.26</v>
      </c>
      <c r="Q73" s="3">
        <f t="shared" si="63"/>
        <v>385.94</v>
      </c>
      <c r="R73" s="3">
        <f t="shared" si="63"/>
        <v>48.93</v>
      </c>
      <c r="S73" s="3">
        <f t="shared" si="63"/>
        <v>21498.44</v>
      </c>
      <c r="T73" s="3">
        <f t="shared" si="63"/>
        <v>0</v>
      </c>
      <c r="U73" s="3">
        <f t="shared" si="63"/>
        <v>2363.63</v>
      </c>
      <c r="V73" s="3">
        <f t="shared" si="63"/>
        <v>4.08</v>
      </c>
      <c r="W73" s="3">
        <f t="shared" si="63"/>
        <v>0</v>
      </c>
      <c r="X73" s="3">
        <f t="shared" si="63"/>
        <v>18887.900000000001</v>
      </c>
      <c r="Y73" s="3">
        <f t="shared" si="63"/>
        <v>13608.32</v>
      </c>
      <c r="Z73" s="3">
        <f t="shared" si="63"/>
        <v>0</v>
      </c>
      <c r="AA73" s="3">
        <f t="shared" si="63"/>
        <v>0</v>
      </c>
      <c r="AB73" s="3">
        <f t="shared" si="63"/>
        <v>111963.64</v>
      </c>
      <c r="AC73" s="3">
        <f t="shared" si="63"/>
        <v>90079.26</v>
      </c>
      <c r="AD73" s="3">
        <f t="shared" si="63"/>
        <v>385.94</v>
      </c>
      <c r="AE73" s="3">
        <f t="shared" si="63"/>
        <v>48.93</v>
      </c>
      <c r="AF73" s="3">
        <f t="shared" si="63"/>
        <v>21498.44</v>
      </c>
      <c r="AG73" s="3">
        <f t="shared" si="63"/>
        <v>0</v>
      </c>
      <c r="AH73" s="3">
        <f t="shared" si="63"/>
        <v>2363.63</v>
      </c>
      <c r="AI73" s="3">
        <f t="shared" si="63"/>
        <v>4.08</v>
      </c>
      <c r="AJ73" s="3">
        <f t="shared" si="63"/>
        <v>0</v>
      </c>
      <c r="AK73" s="3">
        <f t="shared" si="63"/>
        <v>18887.900000000001</v>
      </c>
      <c r="AL73" s="3">
        <f t="shared" si="63"/>
        <v>13608.32</v>
      </c>
      <c r="AM73" s="3">
        <f t="shared" si="63"/>
        <v>0</v>
      </c>
      <c r="AN73" s="3">
        <f t="shared" si="63"/>
        <v>0</v>
      </c>
      <c r="AO73" s="3">
        <f t="shared" si="63"/>
        <v>0</v>
      </c>
      <c r="AP73" s="3">
        <f t="shared" si="63"/>
        <v>0</v>
      </c>
      <c r="AQ73" s="3">
        <f t="shared" si="63"/>
        <v>0</v>
      </c>
      <c r="AR73" s="3">
        <f t="shared" si="63"/>
        <v>144459.85999999999</v>
      </c>
      <c r="AS73" s="3">
        <f t="shared" si="63"/>
        <v>0</v>
      </c>
      <c r="AT73" s="3">
        <f t="shared" si="63"/>
        <v>144459.85999999999</v>
      </c>
      <c r="AU73" s="3">
        <f t="shared" ref="AU73:BZ73" si="64">AU184</f>
        <v>0</v>
      </c>
      <c r="AV73" s="3">
        <f t="shared" si="64"/>
        <v>90079.26</v>
      </c>
      <c r="AW73" s="3">
        <f t="shared" si="64"/>
        <v>90079.26</v>
      </c>
      <c r="AX73" s="3">
        <f t="shared" si="64"/>
        <v>0</v>
      </c>
      <c r="AY73" s="3">
        <f t="shared" si="64"/>
        <v>90079.26</v>
      </c>
      <c r="AZ73" s="3">
        <f t="shared" si="64"/>
        <v>0</v>
      </c>
      <c r="BA73" s="3">
        <f t="shared" si="64"/>
        <v>0</v>
      </c>
      <c r="BB73" s="3">
        <f t="shared" si="64"/>
        <v>0</v>
      </c>
      <c r="BC73" s="3">
        <f t="shared" si="64"/>
        <v>0</v>
      </c>
      <c r="BD73" s="3">
        <f t="shared" si="64"/>
        <v>0</v>
      </c>
      <c r="BE73" s="3">
        <f t="shared" si="64"/>
        <v>0</v>
      </c>
      <c r="BF73" s="3">
        <f t="shared" si="64"/>
        <v>0</v>
      </c>
      <c r="BG73" s="3">
        <f t="shared" si="64"/>
        <v>0</v>
      </c>
      <c r="BH73" s="3">
        <f t="shared" si="64"/>
        <v>0</v>
      </c>
      <c r="BI73" s="3">
        <f t="shared" si="64"/>
        <v>0</v>
      </c>
      <c r="BJ73" s="3">
        <f t="shared" si="64"/>
        <v>0</v>
      </c>
      <c r="BK73" s="3">
        <f t="shared" si="64"/>
        <v>0</v>
      </c>
      <c r="BL73" s="3">
        <f t="shared" si="64"/>
        <v>0</v>
      </c>
      <c r="BM73" s="3">
        <f t="shared" si="64"/>
        <v>0</v>
      </c>
      <c r="BN73" s="3">
        <f t="shared" si="64"/>
        <v>0</v>
      </c>
      <c r="BO73" s="3">
        <f t="shared" si="64"/>
        <v>0</v>
      </c>
      <c r="BP73" s="3">
        <f t="shared" si="64"/>
        <v>0</v>
      </c>
      <c r="BQ73" s="3">
        <f t="shared" si="64"/>
        <v>0</v>
      </c>
      <c r="BR73" s="3">
        <f t="shared" si="64"/>
        <v>0</v>
      </c>
      <c r="BS73" s="3">
        <f t="shared" si="64"/>
        <v>0</v>
      </c>
      <c r="BT73" s="3">
        <f t="shared" si="64"/>
        <v>0</v>
      </c>
      <c r="BU73" s="3">
        <f t="shared" si="64"/>
        <v>0</v>
      </c>
      <c r="BV73" s="3">
        <f t="shared" si="64"/>
        <v>0</v>
      </c>
      <c r="BW73" s="3">
        <f t="shared" si="64"/>
        <v>0</v>
      </c>
      <c r="BX73" s="3">
        <f t="shared" si="64"/>
        <v>0</v>
      </c>
      <c r="BY73" s="3">
        <f t="shared" si="64"/>
        <v>0</v>
      </c>
      <c r="BZ73" s="3">
        <f t="shared" si="64"/>
        <v>0</v>
      </c>
      <c r="CA73" s="3">
        <f t="shared" ref="CA73:DF73" si="65">CA184</f>
        <v>144459.85999999999</v>
      </c>
      <c r="CB73" s="3">
        <f t="shared" si="65"/>
        <v>0</v>
      </c>
      <c r="CC73" s="3">
        <f t="shared" si="65"/>
        <v>144459.85999999999</v>
      </c>
      <c r="CD73" s="3">
        <f t="shared" si="65"/>
        <v>0</v>
      </c>
      <c r="CE73" s="3">
        <f t="shared" si="65"/>
        <v>90079.26</v>
      </c>
      <c r="CF73" s="3">
        <f t="shared" si="65"/>
        <v>90079.26</v>
      </c>
      <c r="CG73" s="3">
        <f t="shared" si="65"/>
        <v>0</v>
      </c>
      <c r="CH73" s="3">
        <f t="shared" si="65"/>
        <v>90079.26</v>
      </c>
      <c r="CI73" s="3">
        <f t="shared" si="65"/>
        <v>0</v>
      </c>
      <c r="CJ73" s="3">
        <f t="shared" si="65"/>
        <v>0</v>
      </c>
      <c r="CK73" s="3">
        <f t="shared" si="65"/>
        <v>0</v>
      </c>
      <c r="CL73" s="3">
        <f t="shared" si="65"/>
        <v>0</v>
      </c>
      <c r="CM73" s="3">
        <f t="shared" si="65"/>
        <v>0</v>
      </c>
      <c r="CN73" s="3">
        <f t="shared" si="65"/>
        <v>0</v>
      </c>
      <c r="CO73" s="3">
        <f t="shared" si="65"/>
        <v>0</v>
      </c>
      <c r="CP73" s="3">
        <f t="shared" si="65"/>
        <v>0</v>
      </c>
      <c r="CQ73" s="3">
        <f t="shared" si="65"/>
        <v>0</v>
      </c>
      <c r="CR73" s="3">
        <f t="shared" si="65"/>
        <v>0</v>
      </c>
      <c r="CS73" s="3">
        <f t="shared" si="65"/>
        <v>0</v>
      </c>
      <c r="CT73" s="3">
        <f t="shared" si="65"/>
        <v>0</v>
      </c>
      <c r="CU73" s="3">
        <f t="shared" si="65"/>
        <v>0</v>
      </c>
      <c r="CV73" s="3">
        <f t="shared" si="65"/>
        <v>0</v>
      </c>
      <c r="CW73" s="3">
        <f t="shared" si="65"/>
        <v>0</v>
      </c>
      <c r="CX73" s="3">
        <f t="shared" si="65"/>
        <v>0</v>
      </c>
      <c r="CY73" s="3">
        <f t="shared" si="65"/>
        <v>0</v>
      </c>
      <c r="CZ73" s="3">
        <f t="shared" si="65"/>
        <v>0</v>
      </c>
      <c r="DA73" s="3">
        <f t="shared" si="65"/>
        <v>0</v>
      </c>
      <c r="DB73" s="3">
        <f t="shared" si="65"/>
        <v>0</v>
      </c>
      <c r="DC73" s="3">
        <f t="shared" si="65"/>
        <v>0</v>
      </c>
      <c r="DD73" s="3">
        <f t="shared" si="65"/>
        <v>0</v>
      </c>
      <c r="DE73" s="3">
        <f t="shared" si="65"/>
        <v>0</v>
      </c>
      <c r="DF73" s="3">
        <f t="shared" si="65"/>
        <v>0</v>
      </c>
      <c r="DG73" s="4">
        <f t="shared" ref="DG73:EL73" si="66">DG184</f>
        <v>1634200.66</v>
      </c>
      <c r="DH73" s="4">
        <f t="shared" si="66"/>
        <v>1491295.64</v>
      </c>
      <c r="DI73" s="4">
        <f t="shared" si="66"/>
        <v>2520.19</v>
      </c>
      <c r="DJ73" s="4">
        <f t="shared" si="66"/>
        <v>319.52</v>
      </c>
      <c r="DK73" s="4">
        <f t="shared" si="66"/>
        <v>140384.82999999999</v>
      </c>
      <c r="DL73" s="4">
        <f t="shared" si="66"/>
        <v>0</v>
      </c>
      <c r="DM73" s="4">
        <f t="shared" si="66"/>
        <v>2363.63</v>
      </c>
      <c r="DN73" s="4">
        <f t="shared" si="66"/>
        <v>4.08</v>
      </c>
      <c r="DO73" s="4">
        <f t="shared" si="66"/>
        <v>0</v>
      </c>
      <c r="DP73" s="4">
        <f t="shared" si="66"/>
        <v>123337.99</v>
      </c>
      <c r="DQ73" s="4">
        <f t="shared" si="66"/>
        <v>88862.42</v>
      </c>
      <c r="DR73" s="4">
        <f t="shared" si="66"/>
        <v>0</v>
      </c>
      <c r="DS73" s="4">
        <f t="shared" si="66"/>
        <v>0</v>
      </c>
      <c r="DT73" s="4">
        <f t="shared" si="66"/>
        <v>1634200.66</v>
      </c>
      <c r="DU73" s="4">
        <f t="shared" si="66"/>
        <v>1491295.64</v>
      </c>
      <c r="DV73" s="4">
        <f t="shared" si="66"/>
        <v>2520.19</v>
      </c>
      <c r="DW73" s="4">
        <f t="shared" si="66"/>
        <v>319.52</v>
      </c>
      <c r="DX73" s="4">
        <f t="shared" si="66"/>
        <v>140384.82999999999</v>
      </c>
      <c r="DY73" s="4">
        <f t="shared" si="66"/>
        <v>0</v>
      </c>
      <c r="DZ73" s="4">
        <f t="shared" si="66"/>
        <v>2363.63</v>
      </c>
      <c r="EA73" s="4">
        <f t="shared" si="66"/>
        <v>4.08</v>
      </c>
      <c r="EB73" s="4">
        <f t="shared" si="66"/>
        <v>0</v>
      </c>
      <c r="EC73" s="4">
        <f t="shared" si="66"/>
        <v>123337.99</v>
      </c>
      <c r="ED73" s="4">
        <f t="shared" si="66"/>
        <v>88862.42</v>
      </c>
      <c r="EE73" s="4">
        <f t="shared" si="66"/>
        <v>0</v>
      </c>
      <c r="EF73" s="4">
        <f t="shared" si="66"/>
        <v>0</v>
      </c>
      <c r="EG73" s="4">
        <f t="shared" si="66"/>
        <v>0</v>
      </c>
      <c r="EH73" s="4">
        <f t="shared" si="66"/>
        <v>0</v>
      </c>
      <c r="EI73" s="4">
        <f t="shared" si="66"/>
        <v>0</v>
      </c>
      <c r="EJ73" s="4">
        <f t="shared" si="66"/>
        <v>1846401.07</v>
      </c>
      <c r="EK73" s="4">
        <f t="shared" si="66"/>
        <v>0</v>
      </c>
      <c r="EL73" s="4">
        <f t="shared" si="66"/>
        <v>1846401.07</v>
      </c>
      <c r="EM73" s="4">
        <f t="shared" ref="EM73:FR73" si="67">EM184</f>
        <v>0</v>
      </c>
      <c r="EN73" s="4">
        <f t="shared" si="67"/>
        <v>1491295.64</v>
      </c>
      <c r="EO73" s="4">
        <f t="shared" si="67"/>
        <v>1491295.64</v>
      </c>
      <c r="EP73" s="4">
        <f t="shared" si="67"/>
        <v>0</v>
      </c>
      <c r="EQ73" s="4">
        <f t="shared" si="67"/>
        <v>1491295.64</v>
      </c>
      <c r="ER73" s="4">
        <f t="shared" si="67"/>
        <v>0</v>
      </c>
      <c r="ES73" s="4">
        <f t="shared" si="67"/>
        <v>0</v>
      </c>
      <c r="ET73" s="4">
        <f t="shared" si="67"/>
        <v>0</v>
      </c>
      <c r="EU73" s="4">
        <f t="shared" si="67"/>
        <v>0</v>
      </c>
      <c r="EV73" s="4">
        <f t="shared" si="67"/>
        <v>0</v>
      </c>
      <c r="EW73" s="4">
        <f t="shared" si="67"/>
        <v>0</v>
      </c>
      <c r="EX73" s="4">
        <f t="shared" si="67"/>
        <v>0</v>
      </c>
      <c r="EY73" s="4">
        <f t="shared" si="67"/>
        <v>0</v>
      </c>
      <c r="EZ73" s="4">
        <f t="shared" si="67"/>
        <v>0</v>
      </c>
      <c r="FA73" s="4">
        <f t="shared" si="67"/>
        <v>0</v>
      </c>
      <c r="FB73" s="4">
        <f t="shared" si="67"/>
        <v>0</v>
      </c>
      <c r="FC73" s="4">
        <f t="shared" si="67"/>
        <v>0</v>
      </c>
      <c r="FD73" s="4">
        <f t="shared" si="67"/>
        <v>0</v>
      </c>
      <c r="FE73" s="4">
        <f t="shared" si="67"/>
        <v>0</v>
      </c>
      <c r="FF73" s="4">
        <f t="shared" si="67"/>
        <v>0</v>
      </c>
      <c r="FG73" s="4">
        <f t="shared" si="67"/>
        <v>0</v>
      </c>
      <c r="FH73" s="4">
        <f t="shared" si="67"/>
        <v>0</v>
      </c>
      <c r="FI73" s="4">
        <f t="shared" si="67"/>
        <v>0</v>
      </c>
      <c r="FJ73" s="4">
        <f t="shared" si="67"/>
        <v>0</v>
      </c>
      <c r="FK73" s="4">
        <f t="shared" si="67"/>
        <v>0</v>
      </c>
      <c r="FL73" s="4">
        <f t="shared" si="67"/>
        <v>0</v>
      </c>
      <c r="FM73" s="4">
        <f t="shared" si="67"/>
        <v>0</v>
      </c>
      <c r="FN73" s="4">
        <f t="shared" si="67"/>
        <v>0</v>
      </c>
      <c r="FO73" s="4">
        <f t="shared" si="67"/>
        <v>0</v>
      </c>
      <c r="FP73" s="4">
        <f t="shared" si="67"/>
        <v>0</v>
      </c>
      <c r="FQ73" s="4">
        <f t="shared" si="67"/>
        <v>0</v>
      </c>
      <c r="FR73" s="4">
        <f t="shared" si="67"/>
        <v>0</v>
      </c>
      <c r="FS73" s="4">
        <f t="shared" ref="FS73:GX73" si="68">FS184</f>
        <v>1846401.07</v>
      </c>
      <c r="FT73" s="4">
        <f t="shared" si="68"/>
        <v>0</v>
      </c>
      <c r="FU73" s="4">
        <f t="shared" si="68"/>
        <v>1846401.07</v>
      </c>
      <c r="FV73" s="4">
        <f t="shared" si="68"/>
        <v>0</v>
      </c>
      <c r="FW73" s="4">
        <f t="shared" si="68"/>
        <v>1491295.64</v>
      </c>
      <c r="FX73" s="4">
        <f t="shared" si="68"/>
        <v>1491295.64</v>
      </c>
      <c r="FY73" s="4">
        <f t="shared" si="68"/>
        <v>0</v>
      </c>
      <c r="FZ73" s="4">
        <f t="shared" si="68"/>
        <v>1491295.64</v>
      </c>
      <c r="GA73" s="4">
        <f t="shared" si="68"/>
        <v>0</v>
      </c>
      <c r="GB73" s="4">
        <f t="shared" si="68"/>
        <v>0</v>
      </c>
      <c r="GC73" s="4">
        <f t="shared" si="68"/>
        <v>0</v>
      </c>
      <c r="GD73" s="4">
        <f t="shared" si="68"/>
        <v>0</v>
      </c>
      <c r="GE73" s="4">
        <f t="shared" si="68"/>
        <v>0</v>
      </c>
      <c r="GF73" s="4">
        <f t="shared" si="68"/>
        <v>0</v>
      </c>
      <c r="GG73" s="4">
        <f t="shared" si="68"/>
        <v>0</v>
      </c>
      <c r="GH73" s="4">
        <f t="shared" si="68"/>
        <v>0</v>
      </c>
      <c r="GI73" s="4">
        <f t="shared" si="68"/>
        <v>0</v>
      </c>
      <c r="GJ73" s="4">
        <f t="shared" si="68"/>
        <v>0</v>
      </c>
      <c r="GK73" s="4">
        <f t="shared" si="68"/>
        <v>0</v>
      </c>
      <c r="GL73" s="4">
        <f t="shared" si="68"/>
        <v>0</v>
      </c>
      <c r="GM73" s="4">
        <f t="shared" si="68"/>
        <v>0</v>
      </c>
      <c r="GN73" s="4">
        <f t="shared" si="68"/>
        <v>0</v>
      </c>
      <c r="GO73" s="4">
        <f t="shared" si="68"/>
        <v>0</v>
      </c>
      <c r="GP73" s="4">
        <f t="shared" si="68"/>
        <v>0</v>
      </c>
      <c r="GQ73" s="4">
        <f t="shared" si="68"/>
        <v>0</v>
      </c>
      <c r="GR73" s="4">
        <f t="shared" si="68"/>
        <v>0</v>
      </c>
      <c r="GS73" s="4">
        <f t="shared" si="68"/>
        <v>0</v>
      </c>
      <c r="GT73" s="4">
        <f t="shared" si="68"/>
        <v>0</v>
      </c>
      <c r="GU73" s="4">
        <f t="shared" si="68"/>
        <v>0</v>
      </c>
      <c r="GV73" s="4">
        <f t="shared" si="68"/>
        <v>0</v>
      </c>
      <c r="GW73" s="4">
        <f t="shared" si="68"/>
        <v>0</v>
      </c>
      <c r="GX73" s="4">
        <f t="shared" si="68"/>
        <v>0</v>
      </c>
    </row>
    <row r="75" spans="1:255" x14ac:dyDescent="0.2">
      <c r="A75" s="2">
        <v>17</v>
      </c>
      <c r="B75" s="2">
        <v>1</v>
      </c>
      <c r="C75" s="2">
        <f>ROW(SmtRes!A58)</f>
        <v>58</v>
      </c>
      <c r="D75" s="2">
        <f>ROW(EtalonRes!A56)</f>
        <v>56</v>
      </c>
      <c r="E75" s="2" t="s">
        <v>106</v>
      </c>
      <c r="F75" s="2" t="s">
        <v>107</v>
      </c>
      <c r="G75" s="2" t="s">
        <v>108</v>
      </c>
      <c r="H75" s="2" t="s">
        <v>18</v>
      </c>
      <c r="I75" s="2">
        <v>9</v>
      </c>
      <c r="J75" s="2">
        <v>0</v>
      </c>
      <c r="K75" s="2"/>
      <c r="L75" s="2"/>
      <c r="M75" s="2"/>
      <c r="N75" s="2"/>
      <c r="O75" s="2">
        <f t="shared" ref="O75:O106" si="69">ROUND(CP75,2)</f>
        <v>330.39</v>
      </c>
      <c r="P75" s="2">
        <f t="shared" ref="P75:P106" si="70">ROUND(CQ75*I75,2)</f>
        <v>35.729999999999997</v>
      </c>
      <c r="Q75" s="2">
        <f t="shared" ref="Q75:Q106" si="71">ROUND(CR75*I75,2)</f>
        <v>0</v>
      </c>
      <c r="R75" s="2">
        <f t="shared" ref="R75:R106" si="72">ROUND(CS75*I75,2)</f>
        <v>0</v>
      </c>
      <c r="S75" s="2">
        <f t="shared" ref="S75:S106" si="73">ROUND(CT75*I75,2)</f>
        <v>294.66000000000003</v>
      </c>
      <c r="T75" s="2">
        <f t="shared" ref="T75:T106" si="74">ROUND(CU75*I75,2)</f>
        <v>0</v>
      </c>
      <c r="U75" s="2">
        <f t="shared" ref="U75:U106" si="75">CV75*I75</f>
        <v>29.7</v>
      </c>
      <c r="V75" s="2">
        <f t="shared" ref="V75:V106" si="76">CW75*I75</f>
        <v>0</v>
      </c>
      <c r="W75" s="2">
        <f t="shared" ref="W75:W106" si="77">ROUND(CX75*I75,2)</f>
        <v>0</v>
      </c>
      <c r="X75" s="2">
        <f t="shared" ref="X75:X106" si="78">ROUND(CY75,2)</f>
        <v>235.73</v>
      </c>
      <c r="Y75" s="2">
        <f t="shared" ref="Y75:Y106" si="79">ROUND(CZ75,2)</f>
        <v>176.8</v>
      </c>
      <c r="Z75" s="2"/>
      <c r="AA75" s="2">
        <v>16670159</v>
      </c>
      <c r="AB75" s="2">
        <f t="shared" ref="AB75:AB106" si="80">ROUND((AC75+AD75+AF75),6)</f>
        <v>36.71</v>
      </c>
      <c r="AC75" s="2">
        <f t="shared" ref="AC75:AC106" si="81">ROUND((ES75),6)</f>
        <v>3.97</v>
      </c>
      <c r="AD75" s="2">
        <f t="shared" ref="AD75:AD106" si="82">ROUND((((ET75)-(EU75))+AE75),6)</f>
        <v>0</v>
      </c>
      <c r="AE75" s="2">
        <f t="shared" ref="AE75:AE106" si="83">ROUND((EU75),6)</f>
        <v>0</v>
      </c>
      <c r="AF75" s="2">
        <f t="shared" ref="AF75:AF106" si="84">ROUND((EV75),6)</f>
        <v>32.74</v>
      </c>
      <c r="AG75" s="2">
        <f t="shared" ref="AG75:AG106" si="85">ROUND((AP75),6)</f>
        <v>0</v>
      </c>
      <c r="AH75" s="2">
        <f t="shared" ref="AH75:AH106" si="86">(EW75)</f>
        <v>3.3</v>
      </c>
      <c r="AI75" s="2">
        <f t="shared" ref="AI75:AI106" si="87">(EX75)</f>
        <v>0</v>
      </c>
      <c r="AJ75" s="2">
        <f t="shared" ref="AJ75:AJ106" si="88">ROUND((AS75),6)</f>
        <v>0</v>
      </c>
      <c r="AK75" s="2">
        <v>36.71</v>
      </c>
      <c r="AL75" s="2">
        <v>3.97</v>
      </c>
      <c r="AM75" s="2">
        <v>0</v>
      </c>
      <c r="AN75" s="2">
        <v>0</v>
      </c>
      <c r="AO75" s="2">
        <v>32.74</v>
      </c>
      <c r="AP75" s="2">
        <v>0</v>
      </c>
      <c r="AQ75" s="2">
        <v>3.3</v>
      </c>
      <c r="AR75" s="2">
        <v>0</v>
      </c>
      <c r="AS75" s="2">
        <v>0</v>
      </c>
      <c r="AT75" s="2">
        <v>80</v>
      </c>
      <c r="AU75" s="2">
        <v>60</v>
      </c>
      <c r="AV75" s="2">
        <v>1</v>
      </c>
      <c r="AW75" s="2">
        <v>1</v>
      </c>
      <c r="AX75" s="2"/>
      <c r="AY75" s="2"/>
      <c r="AZ75" s="2">
        <v>1</v>
      </c>
      <c r="BA75" s="2">
        <v>1</v>
      </c>
      <c r="BB75" s="2">
        <v>1</v>
      </c>
      <c r="BC75" s="2">
        <v>1</v>
      </c>
      <c r="BD75" s="2" t="s">
        <v>6</v>
      </c>
      <c r="BE75" s="2" t="s">
        <v>6</v>
      </c>
      <c r="BF75" s="2" t="s">
        <v>6</v>
      </c>
      <c r="BG75" s="2" t="s">
        <v>6</v>
      </c>
      <c r="BH75" s="2">
        <v>0</v>
      </c>
      <c r="BI75" s="2">
        <v>2</v>
      </c>
      <c r="BJ75" s="2" t="s">
        <v>109</v>
      </c>
      <c r="BK75" s="2"/>
      <c r="BL75" s="2"/>
      <c r="BM75" s="2">
        <v>110011</v>
      </c>
      <c r="BN75" s="2">
        <v>0</v>
      </c>
      <c r="BO75" s="2" t="s">
        <v>6</v>
      </c>
      <c r="BP75" s="2">
        <v>0</v>
      </c>
      <c r="BQ75" s="2">
        <v>3</v>
      </c>
      <c r="BR75" s="2">
        <v>0</v>
      </c>
      <c r="BS75" s="2">
        <v>1</v>
      </c>
      <c r="BT75" s="2">
        <v>1</v>
      </c>
      <c r="BU75" s="2">
        <v>1</v>
      </c>
      <c r="BV75" s="2">
        <v>1</v>
      </c>
      <c r="BW75" s="2">
        <v>1</v>
      </c>
      <c r="BX75" s="2">
        <v>1</v>
      </c>
      <c r="BY75" s="2" t="s">
        <v>6</v>
      </c>
      <c r="BZ75" s="2">
        <v>80</v>
      </c>
      <c r="CA75" s="2">
        <v>60</v>
      </c>
      <c r="CB75" s="2"/>
      <c r="CC75" s="2"/>
      <c r="CD75" s="2"/>
      <c r="CE75" s="2"/>
      <c r="CF75" s="2">
        <v>0</v>
      </c>
      <c r="CG75" s="2">
        <v>0</v>
      </c>
      <c r="CH75" s="2"/>
      <c r="CI75" s="2"/>
      <c r="CJ75" s="2"/>
      <c r="CK75" s="2"/>
      <c r="CL75" s="2"/>
      <c r="CM75" s="2">
        <v>0</v>
      </c>
      <c r="CN75" s="2" t="s">
        <v>6</v>
      </c>
      <c r="CO75" s="2">
        <v>0</v>
      </c>
      <c r="CP75" s="2">
        <f t="shared" ref="CP75:CP106" si="89">(P75+Q75+S75)</f>
        <v>330.39000000000004</v>
      </c>
      <c r="CQ75" s="2">
        <f t="shared" ref="CQ75:CQ106" si="90">AC75*BC75</f>
        <v>3.97</v>
      </c>
      <c r="CR75" s="2">
        <f t="shared" ref="CR75:CR106" si="91">AD75*BB75</f>
        <v>0</v>
      </c>
      <c r="CS75" s="2">
        <f t="shared" ref="CS75:CS106" si="92">AE75*BS75</f>
        <v>0</v>
      </c>
      <c r="CT75" s="2">
        <f t="shared" ref="CT75:CT106" si="93">AF75*BA75</f>
        <v>32.74</v>
      </c>
      <c r="CU75" s="2">
        <f t="shared" ref="CU75:CU106" si="94">AG75</f>
        <v>0</v>
      </c>
      <c r="CV75" s="2">
        <f t="shared" ref="CV75:CV106" si="95">AH75</f>
        <v>3.3</v>
      </c>
      <c r="CW75" s="2">
        <f t="shared" ref="CW75:CW106" si="96">AI75</f>
        <v>0</v>
      </c>
      <c r="CX75" s="2">
        <f t="shared" ref="CX75:CX106" si="97">AJ75</f>
        <v>0</v>
      </c>
      <c r="CY75" s="2">
        <f t="shared" ref="CY75:CY106" si="98">(((S75+R75)*AT75)/100)</f>
        <v>235.72800000000004</v>
      </c>
      <c r="CZ75" s="2">
        <f t="shared" ref="CZ75:CZ106" si="99">(((S75+R75)*AU75)/100)</f>
        <v>176.79600000000002</v>
      </c>
      <c r="DA75" s="2"/>
      <c r="DB75" s="2"/>
      <c r="DC75" s="2" t="s">
        <v>6</v>
      </c>
      <c r="DD75" s="2" t="s">
        <v>6</v>
      </c>
      <c r="DE75" s="2" t="s">
        <v>6</v>
      </c>
      <c r="DF75" s="2" t="s">
        <v>6</v>
      </c>
      <c r="DG75" s="2" t="s">
        <v>6</v>
      </c>
      <c r="DH75" s="2" t="s">
        <v>6</v>
      </c>
      <c r="DI75" s="2" t="s">
        <v>6</v>
      </c>
      <c r="DJ75" s="2" t="s">
        <v>6</v>
      </c>
      <c r="DK75" s="2" t="s">
        <v>6</v>
      </c>
      <c r="DL75" s="2" t="s">
        <v>6</v>
      </c>
      <c r="DM75" s="2" t="s">
        <v>6</v>
      </c>
      <c r="DN75" s="2">
        <v>0</v>
      </c>
      <c r="DO75" s="2">
        <v>0</v>
      </c>
      <c r="DP75" s="2">
        <v>1</v>
      </c>
      <c r="DQ75" s="2">
        <v>1</v>
      </c>
      <c r="DR75" s="2"/>
      <c r="DS75" s="2"/>
      <c r="DT75" s="2"/>
      <c r="DU75" s="2">
        <v>1013</v>
      </c>
      <c r="DV75" s="2" t="s">
        <v>18</v>
      </c>
      <c r="DW75" s="2" t="s">
        <v>18</v>
      </c>
      <c r="DX75" s="2">
        <v>1</v>
      </c>
      <c r="DY75" s="2"/>
      <c r="DZ75" s="2"/>
      <c r="EA75" s="2"/>
      <c r="EB75" s="2"/>
      <c r="EC75" s="2"/>
      <c r="ED75" s="2"/>
      <c r="EE75" s="2">
        <v>16510417</v>
      </c>
      <c r="EF75" s="2">
        <v>3</v>
      </c>
      <c r="EG75" s="2" t="s">
        <v>23</v>
      </c>
      <c r="EH75" s="2">
        <v>0</v>
      </c>
      <c r="EI75" s="2" t="s">
        <v>6</v>
      </c>
      <c r="EJ75" s="2">
        <v>2</v>
      </c>
      <c r="EK75" s="2">
        <v>110011</v>
      </c>
      <c r="EL75" s="2" t="s">
        <v>24</v>
      </c>
      <c r="EM75" s="2" t="s">
        <v>25</v>
      </c>
      <c r="EN75" s="2"/>
      <c r="EO75" s="2" t="s">
        <v>6</v>
      </c>
      <c r="EP75" s="2"/>
      <c r="EQ75" s="2">
        <v>0</v>
      </c>
      <c r="ER75" s="2">
        <v>36.71</v>
      </c>
      <c r="ES75" s="2">
        <v>3.97</v>
      </c>
      <c r="ET75" s="2">
        <v>0</v>
      </c>
      <c r="EU75" s="2">
        <v>0</v>
      </c>
      <c r="EV75" s="2">
        <v>32.74</v>
      </c>
      <c r="EW75" s="2">
        <v>3.3</v>
      </c>
      <c r="EX75" s="2">
        <v>0</v>
      </c>
      <c r="EY75" s="2">
        <v>0</v>
      </c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>
        <v>0</v>
      </c>
      <c r="FR75" s="2">
        <f t="shared" ref="FR75:FR106" si="100">ROUND(IF(AND(BH75=3,BI75=3),P75,0),2)</f>
        <v>0</v>
      </c>
      <c r="FS75" s="2">
        <v>0</v>
      </c>
      <c r="FT75" s="2"/>
      <c r="FU75" s="2"/>
      <c r="FV75" s="2"/>
      <c r="FW75" s="2"/>
      <c r="FX75" s="2">
        <v>80</v>
      </c>
      <c r="FY75" s="2">
        <v>60</v>
      </c>
      <c r="FZ75" s="2"/>
      <c r="GA75" s="2" t="s">
        <v>6</v>
      </c>
      <c r="GB75" s="2"/>
      <c r="GC75" s="2"/>
      <c r="GD75" s="2">
        <v>0</v>
      </c>
      <c r="GE75" s="2"/>
      <c r="GF75" s="2">
        <v>119056495</v>
      </c>
      <c r="GG75" s="2">
        <v>1</v>
      </c>
      <c r="GH75" s="2">
        <v>1</v>
      </c>
      <c r="GI75" s="2">
        <v>-2</v>
      </c>
      <c r="GJ75" s="2">
        <v>0</v>
      </c>
      <c r="GK75" s="2">
        <f>ROUND(R75*(R12)/100,2)</f>
        <v>0</v>
      </c>
      <c r="GL75" s="2">
        <f t="shared" ref="GL75:GL106" si="101">ROUND(IF(AND(BH75=3,BI75=3,FS75&lt;&gt;0),P75,0),2)</f>
        <v>0</v>
      </c>
      <c r="GM75" s="2">
        <f t="shared" ref="GM75:GM106" si="102">ROUND(O75+X75+Y75+GK75,2)+GX75</f>
        <v>742.92</v>
      </c>
      <c r="GN75" s="2">
        <f t="shared" ref="GN75:GN106" si="103">IF(OR(BI75=0,BI75=1),ROUND(O75+X75+Y75+GK75,2),0)</f>
        <v>0</v>
      </c>
      <c r="GO75" s="2">
        <f t="shared" ref="GO75:GO106" si="104">IF(BI75=2,ROUND(O75+X75+Y75+GK75,2),0)</f>
        <v>742.92</v>
      </c>
      <c r="GP75" s="2">
        <f t="shared" ref="GP75:GP106" si="105">IF(BI75=4,ROUND(O75+X75+Y75+GK75,2)+GX75,0)</f>
        <v>0</v>
      </c>
      <c r="GQ75" s="2"/>
      <c r="GR75" s="2">
        <v>0</v>
      </c>
      <c r="GS75" s="2">
        <v>3</v>
      </c>
      <c r="GT75" s="2">
        <v>0</v>
      </c>
      <c r="GU75" s="2" t="s">
        <v>6</v>
      </c>
      <c r="GV75" s="2">
        <f t="shared" ref="GV75:GV106" si="106">ROUND(GT75,6)</f>
        <v>0</v>
      </c>
      <c r="GW75" s="2">
        <v>1</v>
      </c>
      <c r="GX75" s="2">
        <f t="shared" ref="GX75:GX106" si="107">ROUND(GV75*GW75*I75,2)</f>
        <v>0</v>
      </c>
      <c r="GY75" s="2"/>
      <c r="GZ75" s="2"/>
      <c r="HA75" s="2">
        <v>0</v>
      </c>
      <c r="HB75" s="2">
        <v>0</v>
      </c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>
        <v>0</v>
      </c>
      <c r="IL75" s="2"/>
      <c r="IM75" s="2"/>
      <c r="IN75" s="2"/>
      <c r="IO75" s="2"/>
      <c r="IP75" s="2"/>
      <c r="IQ75" s="2"/>
      <c r="IR75" s="2"/>
      <c r="IS75" s="2"/>
      <c r="IT75" s="2"/>
      <c r="IU75" s="2"/>
    </row>
    <row r="76" spans="1:255" x14ac:dyDescent="0.2">
      <c r="A76">
        <v>17</v>
      </c>
      <c r="B76">
        <v>1</v>
      </c>
      <c r="C76">
        <f>ROW(SmtRes!A66)</f>
        <v>66</v>
      </c>
      <c r="D76">
        <f>ROW(EtalonRes!A62)</f>
        <v>62</v>
      </c>
      <c r="E76" t="s">
        <v>106</v>
      </c>
      <c r="F76" t="s">
        <v>107</v>
      </c>
      <c r="G76" t="s">
        <v>108</v>
      </c>
      <c r="H76" t="s">
        <v>18</v>
      </c>
      <c r="I76">
        <v>9</v>
      </c>
      <c r="J76">
        <v>0</v>
      </c>
      <c r="O76">
        <f t="shared" si="69"/>
        <v>2157.4499999999998</v>
      </c>
      <c r="P76">
        <f t="shared" si="70"/>
        <v>233.32</v>
      </c>
      <c r="Q76">
        <f t="shared" si="71"/>
        <v>0</v>
      </c>
      <c r="R76">
        <f t="shared" si="72"/>
        <v>0</v>
      </c>
      <c r="S76">
        <f t="shared" si="73"/>
        <v>1924.13</v>
      </c>
      <c r="T76">
        <f t="shared" si="74"/>
        <v>0</v>
      </c>
      <c r="U76">
        <f t="shared" si="75"/>
        <v>29.7</v>
      </c>
      <c r="V76">
        <f t="shared" si="76"/>
        <v>0</v>
      </c>
      <c r="W76">
        <f t="shared" si="77"/>
        <v>0</v>
      </c>
      <c r="X76">
        <f t="shared" si="78"/>
        <v>1539.3</v>
      </c>
      <c r="Y76">
        <f t="shared" si="79"/>
        <v>1154.48</v>
      </c>
      <c r="AA76">
        <v>16670161</v>
      </c>
      <c r="AB76">
        <f t="shared" si="80"/>
        <v>36.71</v>
      </c>
      <c r="AC76">
        <f t="shared" si="81"/>
        <v>3.97</v>
      </c>
      <c r="AD76">
        <f t="shared" si="82"/>
        <v>0</v>
      </c>
      <c r="AE76">
        <f t="shared" si="83"/>
        <v>0</v>
      </c>
      <c r="AF76">
        <f t="shared" si="84"/>
        <v>32.74</v>
      </c>
      <c r="AG76">
        <f t="shared" si="85"/>
        <v>0</v>
      </c>
      <c r="AH76">
        <f t="shared" si="86"/>
        <v>3.3</v>
      </c>
      <c r="AI76">
        <f t="shared" si="87"/>
        <v>0</v>
      </c>
      <c r="AJ76">
        <f t="shared" si="88"/>
        <v>0</v>
      </c>
      <c r="AK76">
        <v>36.71</v>
      </c>
      <c r="AL76">
        <v>3.97</v>
      </c>
      <c r="AM76">
        <v>0</v>
      </c>
      <c r="AN76">
        <v>0</v>
      </c>
      <c r="AO76">
        <v>32.74</v>
      </c>
      <c r="AP76">
        <v>0</v>
      </c>
      <c r="AQ76">
        <v>3.3</v>
      </c>
      <c r="AR76">
        <v>0</v>
      </c>
      <c r="AS76">
        <v>0</v>
      </c>
      <c r="AT76">
        <v>80</v>
      </c>
      <c r="AU76">
        <v>60</v>
      </c>
      <c r="AV76">
        <v>1</v>
      </c>
      <c r="AW76">
        <v>1</v>
      </c>
      <c r="AZ76">
        <v>6.53</v>
      </c>
      <c r="BA76">
        <v>6.53</v>
      </c>
      <c r="BB76">
        <v>6.53</v>
      </c>
      <c r="BC76">
        <v>6.53</v>
      </c>
      <c r="BD76" t="s">
        <v>6</v>
      </c>
      <c r="BE76" t="s">
        <v>6</v>
      </c>
      <c r="BF76" t="s">
        <v>6</v>
      </c>
      <c r="BG76" t="s">
        <v>6</v>
      </c>
      <c r="BH76">
        <v>0</v>
      </c>
      <c r="BI76">
        <v>2</v>
      </c>
      <c r="BJ76" t="s">
        <v>109</v>
      </c>
      <c r="BM76">
        <v>110011</v>
      </c>
      <c r="BN76">
        <v>0</v>
      </c>
      <c r="BO76" t="s">
        <v>6</v>
      </c>
      <c r="BP76">
        <v>0</v>
      </c>
      <c r="BQ76">
        <v>3</v>
      </c>
      <c r="BR76">
        <v>0</v>
      </c>
      <c r="BS76">
        <v>6.53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6</v>
      </c>
      <c r="BZ76">
        <v>80</v>
      </c>
      <c r="CA76">
        <v>60</v>
      </c>
      <c r="CF76">
        <v>0</v>
      </c>
      <c r="CG76">
        <v>0</v>
      </c>
      <c r="CM76">
        <v>0</v>
      </c>
      <c r="CN76" t="s">
        <v>6</v>
      </c>
      <c r="CO76">
        <v>0</v>
      </c>
      <c r="CP76">
        <f t="shared" si="89"/>
        <v>2157.4500000000003</v>
      </c>
      <c r="CQ76">
        <f t="shared" si="90"/>
        <v>25.924100000000003</v>
      </c>
      <c r="CR76">
        <f t="shared" si="91"/>
        <v>0</v>
      </c>
      <c r="CS76">
        <f t="shared" si="92"/>
        <v>0</v>
      </c>
      <c r="CT76">
        <f t="shared" si="93"/>
        <v>213.79220000000001</v>
      </c>
      <c r="CU76">
        <f t="shared" si="94"/>
        <v>0</v>
      </c>
      <c r="CV76">
        <f t="shared" si="95"/>
        <v>3.3</v>
      </c>
      <c r="CW76">
        <f t="shared" si="96"/>
        <v>0</v>
      </c>
      <c r="CX76">
        <f t="shared" si="97"/>
        <v>0</v>
      </c>
      <c r="CY76">
        <f t="shared" si="98"/>
        <v>1539.3040000000003</v>
      </c>
      <c r="CZ76">
        <f t="shared" si="99"/>
        <v>1154.4780000000001</v>
      </c>
      <c r="DC76" t="s">
        <v>6</v>
      </c>
      <c r="DD76" t="s">
        <v>6</v>
      </c>
      <c r="DE76" t="s">
        <v>6</v>
      </c>
      <c r="DF76" t="s">
        <v>6</v>
      </c>
      <c r="DG76" t="s">
        <v>6</v>
      </c>
      <c r="DH76" t="s">
        <v>6</v>
      </c>
      <c r="DI76" t="s">
        <v>6</v>
      </c>
      <c r="DJ76" t="s">
        <v>6</v>
      </c>
      <c r="DK76" t="s">
        <v>6</v>
      </c>
      <c r="DL76" t="s">
        <v>6</v>
      </c>
      <c r="DM76" t="s">
        <v>6</v>
      </c>
      <c r="DN76">
        <v>0</v>
      </c>
      <c r="DO76">
        <v>0</v>
      </c>
      <c r="DP76">
        <v>1</v>
      </c>
      <c r="DQ76">
        <v>1</v>
      </c>
      <c r="DU76">
        <v>1013</v>
      </c>
      <c r="DV76" t="s">
        <v>18</v>
      </c>
      <c r="DW76" t="s">
        <v>18</v>
      </c>
      <c r="DX76">
        <v>1</v>
      </c>
      <c r="EE76">
        <v>16510417</v>
      </c>
      <c r="EF76">
        <v>3</v>
      </c>
      <c r="EG76" t="s">
        <v>23</v>
      </c>
      <c r="EH76">
        <v>0</v>
      </c>
      <c r="EI76" t="s">
        <v>6</v>
      </c>
      <c r="EJ76">
        <v>2</v>
      </c>
      <c r="EK76">
        <v>110011</v>
      </c>
      <c r="EL76" t="s">
        <v>24</v>
      </c>
      <c r="EM76" t="s">
        <v>25</v>
      </c>
      <c r="EO76" t="s">
        <v>6</v>
      </c>
      <c r="EQ76">
        <v>0</v>
      </c>
      <c r="ER76">
        <v>36.71</v>
      </c>
      <c r="ES76">
        <v>3.97</v>
      </c>
      <c r="ET76">
        <v>0</v>
      </c>
      <c r="EU76">
        <v>0</v>
      </c>
      <c r="EV76">
        <v>32.74</v>
      </c>
      <c r="EW76">
        <v>3.3</v>
      </c>
      <c r="EX76">
        <v>0</v>
      </c>
      <c r="EY76">
        <v>0</v>
      </c>
      <c r="FQ76">
        <v>0</v>
      </c>
      <c r="FR76">
        <f t="shared" si="100"/>
        <v>0</v>
      </c>
      <c r="FS76">
        <v>0</v>
      </c>
      <c r="FX76">
        <v>80</v>
      </c>
      <c r="FY76">
        <v>60</v>
      </c>
      <c r="GA76" t="s">
        <v>6</v>
      </c>
      <c r="GD76">
        <v>0</v>
      </c>
      <c r="GF76">
        <v>119056495</v>
      </c>
      <c r="GG76">
        <v>1</v>
      </c>
      <c r="GH76">
        <v>1</v>
      </c>
      <c r="GI76">
        <v>4</v>
      </c>
      <c r="GJ76">
        <v>0</v>
      </c>
      <c r="GK76">
        <f>ROUND(R76*(S12)/100,2)</f>
        <v>0</v>
      </c>
      <c r="GL76">
        <f t="shared" si="101"/>
        <v>0</v>
      </c>
      <c r="GM76">
        <f t="shared" si="102"/>
        <v>4851.2299999999996</v>
      </c>
      <c r="GN76">
        <f t="shared" si="103"/>
        <v>0</v>
      </c>
      <c r="GO76">
        <f t="shared" si="104"/>
        <v>4851.2299999999996</v>
      </c>
      <c r="GP76">
        <f t="shared" si="105"/>
        <v>0</v>
      </c>
      <c r="GR76">
        <v>0</v>
      </c>
      <c r="GS76">
        <v>3</v>
      </c>
      <c r="GT76">
        <v>0</v>
      </c>
      <c r="GU76" t="s">
        <v>6</v>
      </c>
      <c r="GV76">
        <f t="shared" si="106"/>
        <v>0</v>
      </c>
      <c r="GW76">
        <v>1</v>
      </c>
      <c r="GX76">
        <f t="shared" si="107"/>
        <v>0</v>
      </c>
      <c r="HA76">
        <v>0</v>
      </c>
      <c r="HB76">
        <v>0</v>
      </c>
      <c r="IK76">
        <v>0</v>
      </c>
    </row>
    <row r="77" spans="1:255" x14ac:dyDescent="0.2">
      <c r="A77" s="2">
        <v>18</v>
      </c>
      <c r="B77" s="2">
        <v>1</v>
      </c>
      <c r="C77" s="2">
        <v>57</v>
      </c>
      <c r="D77" s="2"/>
      <c r="E77" s="2" t="s">
        <v>110</v>
      </c>
      <c r="F77" s="2" t="s">
        <v>111</v>
      </c>
      <c r="G77" s="2" t="s">
        <v>112</v>
      </c>
      <c r="H77" s="2" t="s">
        <v>113</v>
      </c>
      <c r="I77" s="2">
        <f>I75*J77</f>
        <v>8</v>
      </c>
      <c r="J77" s="2">
        <v>0.88888888888888884</v>
      </c>
      <c r="K77" s="2"/>
      <c r="L77" s="2"/>
      <c r="M77" s="2"/>
      <c r="N77" s="2"/>
      <c r="O77" s="2">
        <f t="shared" si="69"/>
        <v>1405.04</v>
      </c>
      <c r="P77" s="2">
        <f t="shared" si="70"/>
        <v>1405.04</v>
      </c>
      <c r="Q77" s="2">
        <f t="shared" si="71"/>
        <v>0</v>
      </c>
      <c r="R77" s="2">
        <f t="shared" si="72"/>
        <v>0</v>
      </c>
      <c r="S77" s="2">
        <f t="shared" si="73"/>
        <v>0</v>
      </c>
      <c r="T77" s="2">
        <f t="shared" si="74"/>
        <v>0</v>
      </c>
      <c r="U77" s="2">
        <f t="shared" si="75"/>
        <v>0</v>
      </c>
      <c r="V77" s="2">
        <f t="shared" si="76"/>
        <v>0</v>
      </c>
      <c r="W77" s="2">
        <f t="shared" si="77"/>
        <v>0</v>
      </c>
      <c r="X77" s="2">
        <f t="shared" si="78"/>
        <v>0</v>
      </c>
      <c r="Y77" s="2">
        <f t="shared" si="79"/>
        <v>0</v>
      </c>
      <c r="Z77" s="2"/>
      <c r="AA77" s="2">
        <v>16670159</v>
      </c>
      <c r="AB77" s="2">
        <f t="shared" si="80"/>
        <v>175.63</v>
      </c>
      <c r="AC77" s="2">
        <f t="shared" si="81"/>
        <v>175.63</v>
      </c>
      <c r="AD77" s="2">
        <f t="shared" si="82"/>
        <v>0</v>
      </c>
      <c r="AE77" s="2">
        <f t="shared" si="83"/>
        <v>0</v>
      </c>
      <c r="AF77" s="2">
        <f t="shared" si="84"/>
        <v>0</v>
      </c>
      <c r="AG77" s="2">
        <f t="shared" si="85"/>
        <v>0</v>
      </c>
      <c r="AH77" s="2">
        <f t="shared" si="86"/>
        <v>0</v>
      </c>
      <c r="AI77" s="2">
        <f t="shared" si="87"/>
        <v>0</v>
      </c>
      <c r="AJ77" s="2">
        <f t="shared" si="88"/>
        <v>0</v>
      </c>
      <c r="AK77" s="2">
        <v>175.63</v>
      </c>
      <c r="AL77" s="2">
        <v>175.63</v>
      </c>
      <c r="AM77" s="2">
        <v>0</v>
      </c>
      <c r="AN77" s="2">
        <v>0</v>
      </c>
      <c r="AO77" s="2">
        <v>0</v>
      </c>
      <c r="AP77" s="2">
        <v>0</v>
      </c>
      <c r="AQ77" s="2">
        <v>0</v>
      </c>
      <c r="AR77" s="2">
        <v>0</v>
      </c>
      <c r="AS77" s="2">
        <v>0</v>
      </c>
      <c r="AT77" s="2">
        <v>80</v>
      </c>
      <c r="AU77" s="2">
        <v>60</v>
      </c>
      <c r="AV77" s="2">
        <v>1</v>
      </c>
      <c r="AW77" s="2">
        <v>1</v>
      </c>
      <c r="AX77" s="2"/>
      <c r="AY77" s="2"/>
      <c r="AZ77" s="2">
        <v>1</v>
      </c>
      <c r="BA77" s="2">
        <v>1</v>
      </c>
      <c r="BB77" s="2">
        <v>1</v>
      </c>
      <c r="BC77" s="2">
        <v>1</v>
      </c>
      <c r="BD77" s="2" t="s">
        <v>6</v>
      </c>
      <c r="BE77" s="2" t="s">
        <v>6</v>
      </c>
      <c r="BF77" s="2" t="s">
        <v>6</v>
      </c>
      <c r="BG77" s="2" t="s">
        <v>6</v>
      </c>
      <c r="BH77" s="2">
        <v>3</v>
      </c>
      <c r="BI77" s="2">
        <v>2</v>
      </c>
      <c r="BJ77" s="2" t="s">
        <v>114</v>
      </c>
      <c r="BK77" s="2"/>
      <c r="BL77" s="2"/>
      <c r="BM77" s="2">
        <v>110011</v>
      </c>
      <c r="BN77" s="2">
        <v>0</v>
      </c>
      <c r="BO77" s="2" t="s">
        <v>6</v>
      </c>
      <c r="BP77" s="2">
        <v>0</v>
      </c>
      <c r="BQ77" s="2">
        <v>3</v>
      </c>
      <c r="BR77" s="2">
        <v>0</v>
      </c>
      <c r="BS77" s="2">
        <v>1</v>
      </c>
      <c r="BT77" s="2">
        <v>1</v>
      </c>
      <c r="BU77" s="2">
        <v>1</v>
      </c>
      <c r="BV77" s="2">
        <v>1</v>
      </c>
      <c r="BW77" s="2">
        <v>1</v>
      </c>
      <c r="BX77" s="2">
        <v>1</v>
      </c>
      <c r="BY77" s="2" t="s">
        <v>6</v>
      </c>
      <c r="BZ77" s="2">
        <v>80</v>
      </c>
      <c r="CA77" s="2">
        <v>60</v>
      </c>
      <c r="CB77" s="2"/>
      <c r="CC77" s="2"/>
      <c r="CD77" s="2"/>
      <c r="CE77" s="2"/>
      <c r="CF77" s="2">
        <v>0</v>
      </c>
      <c r="CG77" s="2">
        <v>0</v>
      </c>
      <c r="CH77" s="2"/>
      <c r="CI77" s="2"/>
      <c r="CJ77" s="2"/>
      <c r="CK77" s="2"/>
      <c r="CL77" s="2"/>
      <c r="CM77" s="2">
        <v>0</v>
      </c>
      <c r="CN77" s="2" t="s">
        <v>6</v>
      </c>
      <c r="CO77" s="2">
        <v>0</v>
      </c>
      <c r="CP77" s="2">
        <f t="shared" si="89"/>
        <v>1405.04</v>
      </c>
      <c r="CQ77" s="2">
        <f t="shared" si="90"/>
        <v>175.63</v>
      </c>
      <c r="CR77" s="2">
        <f t="shared" si="91"/>
        <v>0</v>
      </c>
      <c r="CS77" s="2">
        <f t="shared" si="92"/>
        <v>0</v>
      </c>
      <c r="CT77" s="2">
        <f t="shared" si="93"/>
        <v>0</v>
      </c>
      <c r="CU77" s="2">
        <f t="shared" si="94"/>
        <v>0</v>
      </c>
      <c r="CV77" s="2">
        <f t="shared" si="95"/>
        <v>0</v>
      </c>
      <c r="CW77" s="2">
        <f t="shared" si="96"/>
        <v>0</v>
      </c>
      <c r="CX77" s="2">
        <f t="shared" si="97"/>
        <v>0</v>
      </c>
      <c r="CY77" s="2">
        <f t="shared" si="98"/>
        <v>0</v>
      </c>
      <c r="CZ77" s="2">
        <f t="shared" si="99"/>
        <v>0</v>
      </c>
      <c r="DA77" s="2"/>
      <c r="DB77" s="2"/>
      <c r="DC77" s="2" t="s">
        <v>6</v>
      </c>
      <c r="DD77" s="2" t="s">
        <v>6</v>
      </c>
      <c r="DE77" s="2" t="s">
        <v>6</v>
      </c>
      <c r="DF77" s="2" t="s">
        <v>6</v>
      </c>
      <c r="DG77" s="2" t="s">
        <v>6</v>
      </c>
      <c r="DH77" s="2" t="s">
        <v>6</v>
      </c>
      <c r="DI77" s="2" t="s">
        <v>6</v>
      </c>
      <c r="DJ77" s="2" t="s">
        <v>6</v>
      </c>
      <c r="DK77" s="2" t="s">
        <v>6</v>
      </c>
      <c r="DL77" s="2" t="s">
        <v>6</v>
      </c>
      <c r="DM77" s="2" t="s">
        <v>6</v>
      </c>
      <c r="DN77" s="2">
        <v>0</v>
      </c>
      <c r="DO77" s="2">
        <v>0</v>
      </c>
      <c r="DP77" s="2">
        <v>1</v>
      </c>
      <c r="DQ77" s="2">
        <v>1</v>
      </c>
      <c r="DR77" s="2"/>
      <c r="DS77" s="2"/>
      <c r="DT77" s="2"/>
      <c r="DU77" s="2">
        <v>1010</v>
      </c>
      <c r="DV77" s="2" t="s">
        <v>113</v>
      </c>
      <c r="DW77" s="2" t="s">
        <v>113</v>
      </c>
      <c r="DX77" s="2">
        <v>1</v>
      </c>
      <c r="DY77" s="2"/>
      <c r="DZ77" s="2"/>
      <c r="EA77" s="2"/>
      <c r="EB77" s="2"/>
      <c r="EC77" s="2"/>
      <c r="ED77" s="2"/>
      <c r="EE77" s="2">
        <v>16510417</v>
      </c>
      <c r="EF77" s="2">
        <v>3</v>
      </c>
      <c r="EG77" s="2" t="s">
        <v>23</v>
      </c>
      <c r="EH77" s="2">
        <v>0</v>
      </c>
      <c r="EI77" s="2" t="s">
        <v>6</v>
      </c>
      <c r="EJ77" s="2">
        <v>2</v>
      </c>
      <c r="EK77" s="2">
        <v>110011</v>
      </c>
      <c r="EL77" s="2" t="s">
        <v>24</v>
      </c>
      <c r="EM77" s="2" t="s">
        <v>25</v>
      </c>
      <c r="EN77" s="2"/>
      <c r="EO77" s="2" t="s">
        <v>6</v>
      </c>
      <c r="EP77" s="2"/>
      <c r="EQ77" s="2">
        <v>0</v>
      </c>
      <c r="ER77" s="2">
        <v>175.63</v>
      </c>
      <c r="ES77" s="2">
        <v>175.63</v>
      </c>
      <c r="ET77" s="2">
        <v>0</v>
      </c>
      <c r="EU77" s="2">
        <v>0</v>
      </c>
      <c r="EV77" s="2">
        <v>0</v>
      </c>
      <c r="EW77" s="2">
        <v>0</v>
      </c>
      <c r="EX77" s="2">
        <v>0</v>
      </c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>
        <v>0</v>
      </c>
      <c r="FR77" s="2">
        <f t="shared" si="100"/>
        <v>0</v>
      </c>
      <c r="FS77" s="2">
        <v>0</v>
      </c>
      <c r="FT77" s="2"/>
      <c r="FU77" s="2"/>
      <c r="FV77" s="2"/>
      <c r="FW77" s="2"/>
      <c r="FX77" s="2">
        <v>80</v>
      </c>
      <c r="FY77" s="2">
        <v>60</v>
      </c>
      <c r="FZ77" s="2"/>
      <c r="GA77" s="2" t="s">
        <v>6</v>
      </c>
      <c r="GB77" s="2"/>
      <c r="GC77" s="2"/>
      <c r="GD77" s="2">
        <v>0</v>
      </c>
      <c r="GE77" s="2"/>
      <c r="GF77" s="2">
        <v>-2134391166</v>
      </c>
      <c r="GG77" s="2">
        <v>1</v>
      </c>
      <c r="GH77" s="2">
        <v>1</v>
      </c>
      <c r="GI77" s="2">
        <v>-2</v>
      </c>
      <c r="GJ77" s="2">
        <v>0</v>
      </c>
      <c r="GK77" s="2">
        <f>ROUND(R77*(R12)/100,2)</f>
        <v>0</v>
      </c>
      <c r="GL77" s="2">
        <f t="shared" si="101"/>
        <v>0</v>
      </c>
      <c r="GM77" s="2">
        <f t="shared" si="102"/>
        <v>1405.04</v>
      </c>
      <c r="GN77" s="2">
        <f t="shared" si="103"/>
        <v>0</v>
      </c>
      <c r="GO77" s="2">
        <f t="shared" si="104"/>
        <v>1405.04</v>
      </c>
      <c r="GP77" s="2">
        <f t="shared" si="105"/>
        <v>0</v>
      </c>
      <c r="GQ77" s="2"/>
      <c r="GR77" s="2">
        <v>0</v>
      </c>
      <c r="GS77" s="2">
        <v>3</v>
      </c>
      <c r="GT77" s="2">
        <v>0</v>
      </c>
      <c r="GU77" s="2" t="s">
        <v>6</v>
      </c>
      <c r="GV77" s="2">
        <f t="shared" si="106"/>
        <v>0</v>
      </c>
      <c r="GW77" s="2">
        <v>1</v>
      </c>
      <c r="GX77" s="2">
        <f t="shared" si="107"/>
        <v>0</v>
      </c>
      <c r="GY77" s="2"/>
      <c r="GZ77" s="2"/>
      <c r="HA77" s="2">
        <v>0</v>
      </c>
      <c r="HB77" s="2">
        <v>0</v>
      </c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>
        <v>0</v>
      </c>
      <c r="IL77" s="2"/>
      <c r="IM77" s="2"/>
      <c r="IN77" s="2"/>
      <c r="IO77" s="2"/>
      <c r="IP77" s="2"/>
      <c r="IQ77" s="2"/>
      <c r="IR77" s="2"/>
      <c r="IS77" s="2"/>
      <c r="IT77" s="2"/>
      <c r="IU77" s="2"/>
    </row>
    <row r="78" spans="1:255" x14ac:dyDescent="0.2">
      <c r="A78">
        <v>18</v>
      </c>
      <c r="B78">
        <v>1</v>
      </c>
      <c r="C78">
        <v>65</v>
      </c>
      <c r="E78" t="s">
        <v>110</v>
      </c>
      <c r="F78" t="s">
        <v>111</v>
      </c>
      <c r="G78" t="s">
        <v>112</v>
      </c>
      <c r="H78" t="s">
        <v>113</v>
      </c>
      <c r="I78">
        <f>I76*J78</f>
        <v>8</v>
      </c>
      <c r="J78">
        <v>0.88888888888888884</v>
      </c>
      <c r="O78">
        <f t="shared" si="69"/>
        <v>9174.91</v>
      </c>
      <c r="P78">
        <f t="shared" si="70"/>
        <v>9174.91</v>
      </c>
      <c r="Q78">
        <f t="shared" si="71"/>
        <v>0</v>
      </c>
      <c r="R78">
        <f t="shared" si="72"/>
        <v>0</v>
      </c>
      <c r="S78">
        <f t="shared" si="73"/>
        <v>0</v>
      </c>
      <c r="T78">
        <f t="shared" si="74"/>
        <v>0</v>
      </c>
      <c r="U78">
        <f t="shared" si="75"/>
        <v>0</v>
      </c>
      <c r="V78">
        <f t="shared" si="76"/>
        <v>0</v>
      </c>
      <c r="W78">
        <f t="shared" si="77"/>
        <v>0</v>
      </c>
      <c r="X78">
        <f t="shared" si="78"/>
        <v>0</v>
      </c>
      <c r="Y78">
        <f t="shared" si="79"/>
        <v>0</v>
      </c>
      <c r="AA78">
        <v>16670161</v>
      </c>
      <c r="AB78">
        <f t="shared" si="80"/>
        <v>175.63</v>
      </c>
      <c r="AC78">
        <f t="shared" si="81"/>
        <v>175.63</v>
      </c>
      <c r="AD78">
        <f t="shared" si="82"/>
        <v>0</v>
      </c>
      <c r="AE78">
        <f t="shared" si="83"/>
        <v>0</v>
      </c>
      <c r="AF78">
        <f t="shared" si="84"/>
        <v>0</v>
      </c>
      <c r="AG78">
        <f t="shared" si="85"/>
        <v>0</v>
      </c>
      <c r="AH78">
        <f t="shared" si="86"/>
        <v>0</v>
      </c>
      <c r="AI78">
        <f t="shared" si="87"/>
        <v>0</v>
      </c>
      <c r="AJ78">
        <f t="shared" si="88"/>
        <v>0</v>
      </c>
      <c r="AK78">
        <v>175.63</v>
      </c>
      <c r="AL78">
        <v>175.63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80</v>
      </c>
      <c r="AU78">
        <v>60</v>
      </c>
      <c r="AV78">
        <v>1</v>
      </c>
      <c r="AW78">
        <v>1</v>
      </c>
      <c r="AZ78">
        <v>6.53</v>
      </c>
      <c r="BA78">
        <v>1</v>
      </c>
      <c r="BB78">
        <v>1</v>
      </c>
      <c r="BC78">
        <v>6.53</v>
      </c>
      <c r="BD78" t="s">
        <v>6</v>
      </c>
      <c r="BE78" t="s">
        <v>6</v>
      </c>
      <c r="BF78" t="s">
        <v>6</v>
      </c>
      <c r="BG78" t="s">
        <v>6</v>
      </c>
      <c r="BH78">
        <v>3</v>
      </c>
      <c r="BI78">
        <v>2</v>
      </c>
      <c r="BJ78" t="s">
        <v>114</v>
      </c>
      <c r="BM78">
        <v>110011</v>
      </c>
      <c r="BN78">
        <v>0</v>
      </c>
      <c r="BO78" t="s">
        <v>6</v>
      </c>
      <c r="BP78">
        <v>0</v>
      </c>
      <c r="BQ78">
        <v>3</v>
      </c>
      <c r="BR78">
        <v>0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 t="s">
        <v>6</v>
      </c>
      <c r="BZ78">
        <v>80</v>
      </c>
      <c r="CA78">
        <v>60</v>
      </c>
      <c r="CF78">
        <v>0</v>
      </c>
      <c r="CG78">
        <v>0</v>
      </c>
      <c r="CM78">
        <v>0</v>
      </c>
      <c r="CN78" t="s">
        <v>6</v>
      </c>
      <c r="CO78">
        <v>0</v>
      </c>
      <c r="CP78">
        <f t="shared" si="89"/>
        <v>9174.91</v>
      </c>
      <c r="CQ78">
        <f t="shared" si="90"/>
        <v>1146.8639000000001</v>
      </c>
      <c r="CR78">
        <f t="shared" si="91"/>
        <v>0</v>
      </c>
      <c r="CS78">
        <f t="shared" si="92"/>
        <v>0</v>
      </c>
      <c r="CT78">
        <f t="shared" si="93"/>
        <v>0</v>
      </c>
      <c r="CU78">
        <f t="shared" si="94"/>
        <v>0</v>
      </c>
      <c r="CV78">
        <f t="shared" si="95"/>
        <v>0</v>
      </c>
      <c r="CW78">
        <f t="shared" si="96"/>
        <v>0</v>
      </c>
      <c r="CX78">
        <f t="shared" si="97"/>
        <v>0</v>
      </c>
      <c r="CY78">
        <f t="shared" si="98"/>
        <v>0</v>
      </c>
      <c r="CZ78">
        <f t="shared" si="99"/>
        <v>0</v>
      </c>
      <c r="DC78" t="s">
        <v>6</v>
      </c>
      <c r="DD78" t="s">
        <v>6</v>
      </c>
      <c r="DE78" t="s">
        <v>6</v>
      </c>
      <c r="DF78" t="s">
        <v>6</v>
      </c>
      <c r="DG78" t="s">
        <v>6</v>
      </c>
      <c r="DH78" t="s">
        <v>6</v>
      </c>
      <c r="DI78" t="s">
        <v>6</v>
      </c>
      <c r="DJ78" t="s">
        <v>6</v>
      </c>
      <c r="DK78" t="s">
        <v>6</v>
      </c>
      <c r="DL78" t="s">
        <v>6</v>
      </c>
      <c r="DM78" t="s">
        <v>6</v>
      </c>
      <c r="DN78">
        <v>0</v>
      </c>
      <c r="DO78">
        <v>0</v>
      </c>
      <c r="DP78">
        <v>1</v>
      </c>
      <c r="DQ78">
        <v>1</v>
      </c>
      <c r="DU78">
        <v>1010</v>
      </c>
      <c r="DV78" t="s">
        <v>113</v>
      </c>
      <c r="DW78" t="s">
        <v>113</v>
      </c>
      <c r="DX78">
        <v>1</v>
      </c>
      <c r="EE78">
        <v>16510417</v>
      </c>
      <c r="EF78">
        <v>3</v>
      </c>
      <c r="EG78" t="s">
        <v>23</v>
      </c>
      <c r="EH78">
        <v>0</v>
      </c>
      <c r="EI78" t="s">
        <v>6</v>
      </c>
      <c r="EJ78">
        <v>2</v>
      </c>
      <c r="EK78">
        <v>110011</v>
      </c>
      <c r="EL78" t="s">
        <v>24</v>
      </c>
      <c r="EM78" t="s">
        <v>25</v>
      </c>
      <c r="EO78" t="s">
        <v>6</v>
      </c>
      <c r="EQ78">
        <v>0</v>
      </c>
      <c r="ER78">
        <v>175.63</v>
      </c>
      <c r="ES78">
        <v>175.63</v>
      </c>
      <c r="ET78">
        <v>0</v>
      </c>
      <c r="EU78">
        <v>0</v>
      </c>
      <c r="EV78">
        <v>0</v>
      </c>
      <c r="EW78">
        <v>0</v>
      </c>
      <c r="EX78">
        <v>0</v>
      </c>
      <c r="FQ78">
        <v>0</v>
      </c>
      <c r="FR78">
        <f t="shared" si="100"/>
        <v>0</v>
      </c>
      <c r="FS78">
        <v>0</v>
      </c>
      <c r="FX78">
        <v>80</v>
      </c>
      <c r="FY78">
        <v>60</v>
      </c>
      <c r="GA78" t="s">
        <v>6</v>
      </c>
      <c r="GD78">
        <v>0</v>
      </c>
      <c r="GF78">
        <v>-2134391166</v>
      </c>
      <c r="GG78">
        <v>1</v>
      </c>
      <c r="GH78">
        <v>1</v>
      </c>
      <c r="GI78">
        <v>4</v>
      </c>
      <c r="GJ78">
        <v>0</v>
      </c>
      <c r="GK78">
        <f>ROUND(R78*(S12)/100,2)</f>
        <v>0</v>
      </c>
      <c r="GL78">
        <f t="shared" si="101"/>
        <v>0</v>
      </c>
      <c r="GM78">
        <f t="shared" si="102"/>
        <v>9174.91</v>
      </c>
      <c r="GN78">
        <f t="shared" si="103"/>
        <v>0</v>
      </c>
      <c r="GO78">
        <f t="shared" si="104"/>
        <v>9174.91</v>
      </c>
      <c r="GP78">
        <f t="shared" si="105"/>
        <v>0</v>
      </c>
      <c r="GR78">
        <v>0</v>
      </c>
      <c r="GS78">
        <v>3</v>
      </c>
      <c r="GT78">
        <v>0</v>
      </c>
      <c r="GU78" t="s">
        <v>6</v>
      </c>
      <c r="GV78">
        <f t="shared" si="106"/>
        <v>0</v>
      </c>
      <c r="GW78">
        <v>1</v>
      </c>
      <c r="GX78">
        <f t="shared" si="107"/>
        <v>0</v>
      </c>
      <c r="HA78">
        <v>0</v>
      </c>
      <c r="HB78">
        <v>0</v>
      </c>
      <c r="IK78">
        <v>0</v>
      </c>
    </row>
    <row r="79" spans="1:255" x14ac:dyDescent="0.2">
      <c r="A79" s="2">
        <v>18</v>
      </c>
      <c r="B79" s="2">
        <v>1</v>
      </c>
      <c r="C79" s="2">
        <v>56</v>
      </c>
      <c r="D79" s="2"/>
      <c r="E79" s="2" t="s">
        <v>115</v>
      </c>
      <c r="F79" s="2" t="s">
        <v>116</v>
      </c>
      <c r="G79" s="2" t="s">
        <v>117</v>
      </c>
      <c r="H79" s="2" t="s">
        <v>113</v>
      </c>
      <c r="I79" s="2">
        <f>I75*J79</f>
        <v>1</v>
      </c>
      <c r="J79" s="2">
        <v>0.1111111111111111</v>
      </c>
      <c r="K79" s="2"/>
      <c r="L79" s="2"/>
      <c r="M79" s="2"/>
      <c r="N79" s="2"/>
      <c r="O79" s="2">
        <f t="shared" si="69"/>
        <v>627.51</v>
      </c>
      <c r="P79" s="2">
        <f t="shared" si="70"/>
        <v>627.51</v>
      </c>
      <c r="Q79" s="2">
        <f t="shared" si="71"/>
        <v>0</v>
      </c>
      <c r="R79" s="2">
        <f t="shared" si="72"/>
        <v>0</v>
      </c>
      <c r="S79" s="2">
        <f t="shared" si="73"/>
        <v>0</v>
      </c>
      <c r="T79" s="2">
        <f t="shared" si="74"/>
        <v>0</v>
      </c>
      <c r="U79" s="2">
        <f t="shared" si="75"/>
        <v>0</v>
      </c>
      <c r="V79" s="2">
        <f t="shared" si="76"/>
        <v>0</v>
      </c>
      <c r="W79" s="2">
        <f t="shared" si="77"/>
        <v>0</v>
      </c>
      <c r="X79" s="2">
        <f t="shared" si="78"/>
        <v>0</v>
      </c>
      <c r="Y79" s="2">
        <f t="shared" si="79"/>
        <v>0</v>
      </c>
      <c r="Z79" s="2"/>
      <c r="AA79" s="2">
        <v>16670159</v>
      </c>
      <c r="AB79" s="2">
        <f t="shared" si="80"/>
        <v>627.51</v>
      </c>
      <c r="AC79" s="2">
        <f t="shared" si="81"/>
        <v>627.51</v>
      </c>
      <c r="AD79" s="2">
        <f t="shared" si="82"/>
        <v>0</v>
      </c>
      <c r="AE79" s="2">
        <f t="shared" si="83"/>
        <v>0</v>
      </c>
      <c r="AF79" s="2">
        <f t="shared" si="84"/>
        <v>0</v>
      </c>
      <c r="AG79" s="2">
        <f t="shared" si="85"/>
        <v>0</v>
      </c>
      <c r="AH79" s="2">
        <f t="shared" si="86"/>
        <v>0</v>
      </c>
      <c r="AI79" s="2">
        <f t="shared" si="87"/>
        <v>0</v>
      </c>
      <c r="AJ79" s="2">
        <f t="shared" si="88"/>
        <v>0</v>
      </c>
      <c r="AK79" s="2">
        <v>627.51</v>
      </c>
      <c r="AL79" s="2">
        <v>627.51</v>
      </c>
      <c r="AM79" s="2">
        <v>0</v>
      </c>
      <c r="AN79" s="2">
        <v>0</v>
      </c>
      <c r="AO79" s="2">
        <v>0</v>
      </c>
      <c r="AP79" s="2">
        <v>0</v>
      </c>
      <c r="AQ79" s="2">
        <v>0</v>
      </c>
      <c r="AR79" s="2">
        <v>0</v>
      </c>
      <c r="AS79" s="2">
        <v>0</v>
      </c>
      <c r="AT79" s="2">
        <v>80</v>
      </c>
      <c r="AU79" s="2">
        <v>60</v>
      </c>
      <c r="AV79" s="2">
        <v>1</v>
      </c>
      <c r="AW79" s="2">
        <v>1</v>
      </c>
      <c r="AX79" s="2"/>
      <c r="AY79" s="2"/>
      <c r="AZ79" s="2">
        <v>1</v>
      </c>
      <c r="BA79" s="2">
        <v>1</v>
      </c>
      <c r="BB79" s="2">
        <v>1</v>
      </c>
      <c r="BC79" s="2">
        <v>1</v>
      </c>
      <c r="BD79" s="2" t="s">
        <v>6</v>
      </c>
      <c r="BE79" s="2" t="s">
        <v>6</v>
      </c>
      <c r="BF79" s="2" t="s">
        <v>6</v>
      </c>
      <c r="BG79" s="2" t="s">
        <v>6</v>
      </c>
      <c r="BH79" s="2">
        <v>3</v>
      </c>
      <c r="BI79" s="2">
        <v>2</v>
      </c>
      <c r="BJ79" s="2" t="s">
        <v>118</v>
      </c>
      <c r="BK79" s="2"/>
      <c r="BL79" s="2"/>
      <c r="BM79" s="2">
        <v>110011</v>
      </c>
      <c r="BN79" s="2">
        <v>0</v>
      </c>
      <c r="BO79" s="2" t="s">
        <v>6</v>
      </c>
      <c r="BP79" s="2">
        <v>0</v>
      </c>
      <c r="BQ79" s="2">
        <v>3</v>
      </c>
      <c r="BR79" s="2">
        <v>0</v>
      </c>
      <c r="BS79" s="2">
        <v>1</v>
      </c>
      <c r="BT79" s="2">
        <v>1</v>
      </c>
      <c r="BU79" s="2">
        <v>1</v>
      </c>
      <c r="BV79" s="2">
        <v>1</v>
      </c>
      <c r="BW79" s="2">
        <v>1</v>
      </c>
      <c r="BX79" s="2">
        <v>1</v>
      </c>
      <c r="BY79" s="2" t="s">
        <v>6</v>
      </c>
      <c r="BZ79" s="2">
        <v>80</v>
      </c>
      <c r="CA79" s="2">
        <v>60</v>
      </c>
      <c r="CB79" s="2"/>
      <c r="CC79" s="2"/>
      <c r="CD79" s="2"/>
      <c r="CE79" s="2"/>
      <c r="CF79" s="2">
        <v>0</v>
      </c>
      <c r="CG79" s="2">
        <v>0</v>
      </c>
      <c r="CH79" s="2"/>
      <c r="CI79" s="2"/>
      <c r="CJ79" s="2"/>
      <c r="CK79" s="2"/>
      <c r="CL79" s="2"/>
      <c r="CM79" s="2">
        <v>0</v>
      </c>
      <c r="CN79" s="2" t="s">
        <v>6</v>
      </c>
      <c r="CO79" s="2">
        <v>0</v>
      </c>
      <c r="CP79" s="2">
        <f t="shared" si="89"/>
        <v>627.51</v>
      </c>
      <c r="CQ79" s="2">
        <f t="shared" si="90"/>
        <v>627.51</v>
      </c>
      <c r="CR79" s="2">
        <f t="shared" si="91"/>
        <v>0</v>
      </c>
      <c r="CS79" s="2">
        <f t="shared" si="92"/>
        <v>0</v>
      </c>
      <c r="CT79" s="2">
        <f t="shared" si="93"/>
        <v>0</v>
      </c>
      <c r="CU79" s="2">
        <f t="shared" si="94"/>
        <v>0</v>
      </c>
      <c r="CV79" s="2">
        <f t="shared" si="95"/>
        <v>0</v>
      </c>
      <c r="CW79" s="2">
        <f t="shared" si="96"/>
        <v>0</v>
      </c>
      <c r="CX79" s="2">
        <f t="shared" si="97"/>
        <v>0</v>
      </c>
      <c r="CY79" s="2">
        <f t="shared" si="98"/>
        <v>0</v>
      </c>
      <c r="CZ79" s="2">
        <f t="shared" si="99"/>
        <v>0</v>
      </c>
      <c r="DA79" s="2"/>
      <c r="DB79" s="2"/>
      <c r="DC79" s="2" t="s">
        <v>6</v>
      </c>
      <c r="DD79" s="2" t="s">
        <v>6</v>
      </c>
      <c r="DE79" s="2" t="s">
        <v>6</v>
      </c>
      <c r="DF79" s="2" t="s">
        <v>6</v>
      </c>
      <c r="DG79" s="2" t="s">
        <v>6</v>
      </c>
      <c r="DH79" s="2" t="s">
        <v>6</v>
      </c>
      <c r="DI79" s="2" t="s">
        <v>6</v>
      </c>
      <c r="DJ79" s="2" t="s">
        <v>6</v>
      </c>
      <c r="DK79" s="2" t="s">
        <v>6</v>
      </c>
      <c r="DL79" s="2" t="s">
        <v>6</v>
      </c>
      <c r="DM79" s="2" t="s">
        <v>6</v>
      </c>
      <c r="DN79" s="2">
        <v>0</v>
      </c>
      <c r="DO79" s="2">
        <v>0</v>
      </c>
      <c r="DP79" s="2">
        <v>1</v>
      </c>
      <c r="DQ79" s="2">
        <v>1</v>
      </c>
      <c r="DR79" s="2"/>
      <c r="DS79" s="2"/>
      <c r="DT79" s="2"/>
      <c r="DU79" s="2">
        <v>1010</v>
      </c>
      <c r="DV79" s="2" t="s">
        <v>113</v>
      </c>
      <c r="DW79" s="2" t="s">
        <v>113</v>
      </c>
      <c r="DX79" s="2">
        <v>1</v>
      </c>
      <c r="DY79" s="2"/>
      <c r="DZ79" s="2"/>
      <c r="EA79" s="2"/>
      <c r="EB79" s="2"/>
      <c r="EC79" s="2"/>
      <c r="ED79" s="2"/>
      <c r="EE79" s="2">
        <v>16510417</v>
      </c>
      <c r="EF79" s="2">
        <v>3</v>
      </c>
      <c r="EG79" s="2" t="s">
        <v>23</v>
      </c>
      <c r="EH79" s="2">
        <v>0</v>
      </c>
      <c r="EI79" s="2" t="s">
        <v>6</v>
      </c>
      <c r="EJ79" s="2">
        <v>2</v>
      </c>
      <c r="EK79" s="2">
        <v>110011</v>
      </c>
      <c r="EL79" s="2" t="s">
        <v>24</v>
      </c>
      <c r="EM79" s="2" t="s">
        <v>25</v>
      </c>
      <c r="EN79" s="2"/>
      <c r="EO79" s="2" t="s">
        <v>6</v>
      </c>
      <c r="EP79" s="2"/>
      <c r="EQ79" s="2">
        <v>0</v>
      </c>
      <c r="ER79" s="2">
        <v>627.51</v>
      </c>
      <c r="ES79" s="2">
        <v>627.51</v>
      </c>
      <c r="ET79" s="2">
        <v>0</v>
      </c>
      <c r="EU79" s="2">
        <v>0</v>
      </c>
      <c r="EV79" s="2">
        <v>0</v>
      </c>
      <c r="EW79" s="2">
        <v>0</v>
      </c>
      <c r="EX79" s="2">
        <v>0</v>
      </c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>
        <v>0</v>
      </c>
      <c r="FR79" s="2">
        <f t="shared" si="100"/>
        <v>0</v>
      </c>
      <c r="FS79" s="2">
        <v>0</v>
      </c>
      <c r="FT79" s="2"/>
      <c r="FU79" s="2"/>
      <c r="FV79" s="2"/>
      <c r="FW79" s="2"/>
      <c r="FX79" s="2">
        <v>80</v>
      </c>
      <c r="FY79" s="2">
        <v>60</v>
      </c>
      <c r="FZ79" s="2"/>
      <c r="GA79" s="2" t="s">
        <v>6</v>
      </c>
      <c r="GB79" s="2"/>
      <c r="GC79" s="2"/>
      <c r="GD79" s="2">
        <v>0</v>
      </c>
      <c r="GE79" s="2"/>
      <c r="GF79" s="2">
        <v>-688371732</v>
      </c>
      <c r="GG79" s="2">
        <v>1</v>
      </c>
      <c r="GH79" s="2">
        <v>1</v>
      </c>
      <c r="GI79" s="2">
        <v>-2</v>
      </c>
      <c r="GJ79" s="2">
        <v>0</v>
      </c>
      <c r="GK79" s="2">
        <f>ROUND(R79*(R12)/100,2)</f>
        <v>0</v>
      </c>
      <c r="GL79" s="2">
        <f t="shared" si="101"/>
        <v>0</v>
      </c>
      <c r="GM79" s="2">
        <f t="shared" si="102"/>
        <v>627.51</v>
      </c>
      <c r="GN79" s="2">
        <f t="shared" si="103"/>
        <v>0</v>
      </c>
      <c r="GO79" s="2">
        <f t="shared" si="104"/>
        <v>627.51</v>
      </c>
      <c r="GP79" s="2">
        <f t="shared" si="105"/>
        <v>0</v>
      </c>
      <c r="GQ79" s="2"/>
      <c r="GR79" s="2">
        <v>0</v>
      </c>
      <c r="GS79" s="2">
        <v>3</v>
      </c>
      <c r="GT79" s="2">
        <v>0</v>
      </c>
      <c r="GU79" s="2" t="s">
        <v>6</v>
      </c>
      <c r="GV79" s="2">
        <f t="shared" si="106"/>
        <v>0</v>
      </c>
      <c r="GW79" s="2">
        <v>1</v>
      </c>
      <c r="GX79" s="2">
        <f t="shared" si="107"/>
        <v>0</v>
      </c>
      <c r="GY79" s="2"/>
      <c r="GZ79" s="2"/>
      <c r="HA79" s="2">
        <v>0</v>
      </c>
      <c r="HB79" s="2">
        <v>0</v>
      </c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>
        <v>0</v>
      </c>
      <c r="IL79" s="2"/>
      <c r="IM79" s="2"/>
      <c r="IN79" s="2"/>
      <c r="IO79" s="2"/>
      <c r="IP79" s="2"/>
      <c r="IQ79" s="2"/>
      <c r="IR79" s="2"/>
      <c r="IS79" s="2"/>
      <c r="IT79" s="2"/>
      <c r="IU79" s="2"/>
    </row>
    <row r="80" spans="1:255" x14ac:dyDescent="0.2">
      <c r="A80">
        <v>18</v>
      </c>
      <c r="B80">
        <v>1</v>
      </c>
      <c r="C80">
        <v>64</v>
      </c>
      <c r="E80" t="s">
        <v>115</v>
      </c>
      <c r="F80" t="s">
        <v>116</v>
      </c>
      <c r="G80" t="s">
        <v>117</v>
      </c>
      <c r="H80" t="s">
        <v>113</v>
      </c>
      <c r="I80">
        <f>I76*J80</f>
        <v>1</v>
      </c>
      <c r="J80">
        <v>0.1111111111111111</v>
      </c>
      <c r="O80">
        <f t="shared" si="69"/>
        <v>4097.6400000000003</v>
      </c>
      <c r="P80">
        <f t="shared" si="70"/>
        <v>4097.6400000000003</v>
      </c>
      <c r="Q80">
        <f t="shared" si="71"/>
        <v>0</v>
      </c>
      <c r="R80">
        <f t="shared" si="72"/>
        <v>0</v>
      </c>
      <c r="S80">
        <f t="shared" si="73"/>
        <v>0</v>
      </c>
      <c r="T80">
        <f t="shared" si="74"/>
        <v>0</v>
      </c>
      <c r="U80">
        <f t="shared" si="75"/>
        <v>0</v>
      </c>
      <c r="V80">
        <f t="shared" si="76"/>
        <v>0</v>
      </c>
      <c r="W80">
        <f t="shared" si="77"/>
        <v>0</v>
      </c>
      <c r="X80">
        <f t="shared" si="78"/>
        <v>0</v>
      </c>
      <c r="Y80">
        <f t="shared" si="79"/>
        <v>0</v>
      </c>
      <c r="AA80">
        <v>16670161</v>
      </c>
      <c r="AB80">
        <f t="shared" si="80"/>
        <v>627.51</v>
      </c>
      <c r="AC80">
        <f t="shared" si="81"/>
        <v>627.51</v>
      </c>
      <c r="AD80">
        <f t="shared" si="82"/>
        <v>0</v>
      </c>
      <c r="AE80">
        <f t="shared" si="83"/>
        <v>0</v>
      </c>
      <c r="AF80">
        <f t="shared" si="84"/>
        <v>0</v>
      </c>
      <c r="AG80">
        <f t="shared" si="85"/>
        <v>0</v>
      </c>
      <c r="AH80">
        <f t="shared" si="86"/>
        <v>0</v>
      </c>
      <c r="AI80">
        <f t="shared" si="87"/>
        <v>0</v>
      </c>
      <c r="AJ80">
        <f t="shared" si="88"/>
        <v>0</v>
      </c>
      <c r="AK80">
        <v>627.51</v>
      </c>
      <c r="AL80">
        <v>627.51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80</v>
      </c>
      <c r="AU80">
        <v>60</v>
      </c>
      <c r="AV80">
        <v>1</v>
      </c>
      <c r="AW80">
        <v>1</v>
      </c>
      <c r="AZ80">
        <v>6.53</v>
      </c>
      <c r="BA80">
        <v>1</v>
      </c>
      <c r="BB80">
        <v>1</v>
      </c>
      <c r="BC80">
        <v>6.53</v>
      </c>
      <c r="BD80" t="s">
        <v>6</v>
      </c>
      <c r="BE80" t="s">
        <v>6</v>
      </c>
      <c r="BF80" t="s">
        <v>6</v>
      </c>
      <c r="BG80" t="s">
        <v>6</v>
      </c>
      <c r="BH80">
        <v>3</v>
      </c>
      <c r="BI80">
        <v>2</v>
      </c>
      <c r="BJ80" t="s">
        <v>118</v>
      </c>
      <c r="BM80">
        <v>110011</v>
      </c>
      <c r="BN80">
        <v>0</v>
      </c>
      <c r="BO80" t="s">
        <v>6</v>
      </c>
      <c r="BP80">
        <v>0</v>
      </c>
      <c r="BQ80">
        <v>3</v>
      </c>
      <c r="BR80">
        <v>0</v>
      </c>
      <c r="BS80">
        <v>1</v>
      </c>
      <c r="BT80">
        <v>1</v>
      </c>
      <c r="BU80">
        <v>1</v>
      </c>
      <c r="BV80">
        <v>1</v>
      </c>
      <c r="BW80">
        <v>1</v>
      </c>
      <c r="BX80">
        <v>1</v>
      </c>
      <c r="BY80" t="s">
        <v>6</v>
      </c>
      <c r="BZ80">
        <v>80</v>
      </c>
      <c r="CA80">
        <v>60</v>
      </c>
      <c r="CF80">
        <v>0</v>
      </c>
      <c r="CG80">
        <v>0</v>
      </c>
      <c r="CM80">
        <v>0</v>
      </c>
      <c r="CN80" t="s">
        <v>6</v>
      </c>
      <c r="CO80">
        <v>0</v>
      </c>
      <c r="CP80">
        <f t="shared" si="89"/>
        <v>4097.6400000000003</v>
      </c>
      <c r="CQ80">
        <f t="shared" si="90"/>
        <v>4097.6403</v>
      </c>
      <c r="CR80">
        <f t="shared" si="91"/>
        <v>0</v>
      </c>
      <c r="CS80">
        <f t="shared" si="92"/>
        <v>0</v>
      </c>
      <c r="CT80">
        <f t="shared" si="93"/>
        <v>0</v>
      </c>
      <c r="CU80">
        <f t="shared" si="94"/>
        <v>0</v>
      </c>
      <c r="CV80">
        <f t="shared" si="95"/>
        <v>0</v>
      </c>
      <c r="CW80">
        <f t="shared" si="96"/>
        <v>0</v>
      </c>
      <c r="CX80">
        <f t="shared" si="97"/>
        <v>0</v>
      </c>
      <c r="CY80">
        <f t="shared" si="98"/>
        <v>0</v>
      </c>
      <c r="CZ80">
        <f t="shared" si="99"/>
        <v>0</v>
      </c>
      <c r="DC80" t="s">
        <v>6</v>
      </c>
      <c r="DD80" t="s">
        <v>6</v>
      </c>
      <c r="DE80" t="s">
        <v>6</v>
      </c>
      <c r="DF80" t="s">
        <v>6</v>
      </c>
      <c r="DG80" t="s">
        <v>6</v>
      </c>
      <c r="DH80" t="s">
        <v>6</v>
      </c>
      <c r="DI80" t="s">
        <v>6</v>
      </c>
      <c r="DJ80" t="s">
        <v>6</v>
      </c>
      <c r="DK80" t="s">
        <v>6</v>
      </c>
      <c r="DL80" t="s">
        <v>6</v>
      </c>
      <c r="DM80" t="s">
        <v>6</v>
      </c>
      <c r="DN80">
        <v>0</v>
      </c>
      <c r="DO80">
        <v>0</v>
      </c>
      <c r="DP80">
        <v>1</v>
      </c>
      <c r="DQ80">
        <v>1</v>
      </c>
      <c r="DU80">
        <v>1010</v>
      </c>
      <c r="DV80" t="s">
        <v>113</v>
      </c>
      <c r="DW80" t="s">
        <v>113</v>
      </c>
      <c r="DX80">
        <v>1</v>
      </c>
      <c r="EE80">
        <v>16510417</v>
      </c>
      <c r="EF80">
        <v>3</v>
      </c>
      <c r="EG80" t="s">
        <v>23</v>
      </c>
      <c r="EH80">
        <v>0</v>
      </c>
      <c r="EI80" t="s">
        <v>6</v>
      </c>
      <c r="EJ80">
        <v>2</v>
      </c>
      <c r="EK80">
        <v>110011</v>
      </c>
      <c r="EL80" t="s">
        <v>24</v>
      </c>
      <c r="EM80" t="s">
        <v>25</v>
      </c>
      <c r="EO80" t="s">
        <v>6</v>
      </c>
      <c r="EQ80">
        <v>0</v>
      </c>
      <c r="ER80">
        <v>627.51</v>
      </c>
      <c r="ES80">
        <v>627.51</v>
      </c>
      <c r="ET80">
        <v>0</v>
      </c>
      <c r="EU80">
        <v>0</v>
      </c>
      <c r="EV80">
        <v>0</v>
      </c>
      <c r="EW80">
        <v>0</v>
      </c>
      <c r="EX80">
        <v>0</v>
      </c>
      <c r="FQ80">
        <v>0</v>
      </c>
      <c r="FR80">
        <f t="shared" si="100"/>
        <v>0</v>
      </c>
      <c r="FS80">
        <v>0</v>
      </c>
      <c r="FX80">
        <v>80</v>
      </c>
      <c r="FY80">
        <v>60</v>
      </c>
      <c r="GA80" t="s">
        <v>6</v>
      </c>
      <c r="GD80">
        <v>0</v>
      </c>
      <c r="GF80">
        <v>-688371732</v>
      </c>
      <c r="GG80">
        <v>1</v>
      </c>
      <c r="GH80">
        <v>1</v>
      </c>
      <c r="GI80">
        <v>4</v>
      </c>
      <c r="GJ80">
        <v>0</v>
      </c>
      <c r="GK80">
        <f>ROUND(R80*(S12)/100,2)</f>
        <v>0</v>
      </c>
      <c r="GL80">
        <f t="shared" si="101"/>
        <v>0</v>
      </c>
      <c r="GM80">
        <f t="shared" si="102"/>
        <v>4097.6400000000003</v>
      </c>
      <c r="GN80">
        <f t="shared" si="103"/>
        <v>0</v>
      </c>
      <c r="GO80">
        <f t="shared" si="104"/>
        <v>4097.6400000000003</v>
      </c>
      <c r="GP80">
        <f t="shared" si="105"/>
        <v>0</v>
      </c>
      <c r="GR80">
        <v>0</v>
      </c>
      <c r="GS80">
        <v>3</v>
      </c>
      <c r="GT80">
        <v>0</v>
      </c>
      <c r="GU80" t="s">
        <v>6</v>
      </c>
      <c r="GV80">
        <f t="shared" si="106"/>
        <v>0</v>
      </c>
      <c r="GW80">
        <v>1</v>
      </c>
      <c r="GX80">
        <f t="shared" si="107"/>
        <v>0</v>
      </c>
      <c r="HA80">
        <v>0</v>
      </c>
      <c r="HB80">
        <v>0</v>
      </c>
      <c r="IK80">
        <v>0</v>
      </c>
    </row>
    <row r="81" spans="1:255" x14ac:dyDescent="0.2">
      <c r="A81" s="2">
        <v>17</v>
      </c>
      <c r="B81" s="2">
        <v>1</v>
      </c>
      <c r="C81" s="2">
        <f>ROW(SmtRes!A74)</f>
        <v>74</v>
      </c>
      <c r="D81" s="2">
        <f>ROW(EtalonRes!A68)</f>
        <v>68</v>
      </c>
      <c r="E81" s="2" t="s">
        <v>119</v>
      </c>
      <c r="F81" s="2" t="s">
        <v>120</v>
      </c>
      <c r="G81" s="2" t="s">
        <v>121</v>
      </c>
      <c r="H81" s="2" t="s">
        <v>18</v>
      </c>
      <c r="I81" s="2">
        <v>8</v>
      </c>
      <c r="J81" s="2">
        <v>0</v>
      </c>
      <c r="K81" s="2"/>
      <c r="L81" s="2"/>
      <c r="M81" s="2"/>
      <c r="N81" s="2"/>
      <c r="O81" s="2">
        <f t="shared" si="69"/>
        <v>231.44</v>
      </c>
      <c r="P81" s="2">
        <f t="shared" si="70"/>
        <v>32.72</v>
      </c>
      <c r="Q81" s="2">
        <f t="shared" si="71"/>
        <v>0</v>
      </c>
      <c r="R81" s="2">
        <f t="shared" si="72"/>
        <v>0</v>
      </c>
      <c r="S81" s="2">
        <f t="shared" si="73"/>
        <v>198.72</v>
      </c>
      <c r="T81" s="2">
        <f t="shared" si="74"/>
        <v>0</v>
      </c>
      <c r="U81" s="2">
        <f t="shared" si="75"/>
        <v>19.2</v>
      </c>
      <c r="V81" s="2">
        <f t="shared" si="76"/>
        <v>0</v>
      </c>
      <c r="W81" s="2">
        <f t="shared" si="77"/>
        <v>0</v>
      </c>
      <c r="X81" s="2">
        <f t="shared" si="78"/>
        <v>158.97999999999999</v>
      </c>
      <c r="Y81" s="2">
        <f t="shared" si="79"/>
        <v>119.23</v>
      </c>
      <c r="Z81" s="2"/>
      <c r="AA81" s="2">
        <v>16670159</v>
      </c>
      <c r="AB81" s="2">
        <f t="shared" si="80"/>
        <v>28.93</v>
      </c>
      <c r="AC81" s="2">
        <f t="shared" si="81"/>
        <v>4.09</v>
      </c>
      <c r="AD81" s="2">
        <f t="shared" si="82"/>
        <v>0</v>
      </c>
      <c r="AE81" s="2">
        <f t="shared" si="83"/>
        <v>0</v>
      </c>
      <c r="AF81" s="2">
        <f t="shared" si="84"/>
        <v>24.84</v>
      </c>
      <c r="AG81" s="2">
        <f t="shared" si="85"/>
        <v>0</v>
      </c>
      <c r="AH81" s="2">
        <f t="shared" si="86"/>
        <v>2.4</v>
      </c>
      <c r="AI81" s="2">
        <f t="shared" si="87"/>
        <v>0</v>
      </c>
      <c r="AJ81" s="2">
        <f t="shared" si="88"/>
        <v>0</v>
      </c>
      <c r="AK81" s="2">
        <v>28.93</v>
      </c>
      <c r="AL81" s="2">
        <v>4.09</v>
      </c>
      <c r="AM81" s="2">
        <v>0</v>
      </c>
      <c r="AN81" s="2">
        <v>0</v>
      </c>
      <c r="AO81" s="2">
        <v>24.84</v>
      </c>
      <c r="AP81" s="2">
        <v>0</v>
      </c>
      <c r="AQ81" s="2">
        <v>2.4</v>
      </c>
      <c r="AR81" s="2">
        <v>0</v>
      </c>
      <c r="AS81" s="2">
        <v>0</v>
      </c>
      <c r="AT81" s="2">
        <v>80</v>
      </c>
      <c r="AU81" s="2">
        <v>60</v>
      </c>
      <c r="AV81" s="2">
        <v>1</v>
      </c>
      <c r="AW81" s="2">
        <v>1</v>
      </c>
      <c r="AX81" s="2"/>
      <c r="AY81" s="2"/>
      <c r="AZ81" s="2">
        <v>1</v>
      </c>
      <c r="BA81" s="2">
        <v>1</v>
      </c>
      <c r="BB81" s="2">
        <v>1</v>
      </c>
      <c r="BC81" s="2">
        <v>1</v>
      </c>
      <c r="BD81" s="2" t="s">
        <v>6</v>
      </c>
      <c r="BE81" s="2" t="s">
        <v>6</v>
      </c>
      <c r="BF81" s="2" t="s">
        <v>6</v>
      </c>
      <c r="BG81" s="2" t="s">
        <v>6</v>
      </c>
      <c r="BH81" s="2">
        <v>0</v>
      </c>
      <c r="BI81" s="2">
        <v>2</v>
      </c>
      <c r="BJ81" s="2" t="s">
        <v>122</v>
      </c>
      <c r="BK81" s="2"/>
      <c r="BL81" s="2"/>
      <c r="BM81" s="2">
        <v>110011</v>
      </c>
      <c r="BN81" s="2">
        <v>0</v>
      </c>
      <c r="BO81" s="2" t="s">
        <v>6</v>
      </c>
      <c r="BP81" s="2">
        <v>0</v>
      </c>
      <c r="BQ81" s="2">
        <v>3</v>
      </c>
      <c r="BR81" s="2">
        <v>0</v>
      </c>
      <c r="BS81" s="2">
        <v>1</v>
      </c>
      <c r="BT81" s="2">
        <v>1</v>
      </c>
      <c r="BU81" s="2">
        <v>1</v>
      </c>
      <c r="BV81" s="2">
        <v>1</v>
      </c>
      <c r="BW81" s="2">
        <v>1</v>
      </c>
      <c r="BX81" s="2">
        <v>1</v>
      </c>
      <c r="BY81" s="2" t="s">
        <v>6</v>
      </c>
      <c r="BZ81" s="2">
        <v>80</v>
      </c>
      <c r="CA81" s="2">
        <v>60</v>
      </c>
      <c r="CB81" s="2"/>
      <c r="CC81" s="2"/>
      <c r="CD81" s="2"/>
      <c r="CE81" s="2"/>
      <c r="CF81" s="2">
        <v>0</v>
      </c>
      <c r="CG81" s="2">
        <v>0</v>
      </c>
      <c r="CH81" s="2"/>
      <c r="CI81" s="2"/>
      <c r="CJ81" s="2"/>
      <c r="CK81" s="2"/>
      <c r="CL81" s="2"/>
      <c r="CM81" s="2">
        <v>0</v>
      </c>
      <c r="CN81" s="2" t="s">
        <v>6</v>
      </c>
      <c r="CO81" s="2">
        <v>0</v>
      </c>
      <c r="CP81" s="2">
        <f t="shared" si="89"/>
        <v>231.44</v>
      </c>
      <c r="CQ81" s="2">
        <f t="shared" si="90"/>
        <v>4.09</v>
      </c>
      <c r="CR81" s="2">
        <f t="shared" si="91"/>
        <v>0</v>
      </c>
      <c r="CS81" s="2">
        <f t="shared" si="92"/>
        <v>0</v>
      </c>
      <c r="CT81" s="2">
        <f t="shared" si="93"/>
        <v>24.84</v>
      </c>
      <c r="CU81" s="2">
        <f t="shared" si="94"/>
        <v>0</v>
      </c>
      <c r="CV81" s="2">
        <f t="shared" si="95"/>
        <v>2.4</v>
      </c>
      <c r="CW81" s="2">
        <f t="shared" si="96"/>
        <v>0</v>
      </c>
      <c r="CX81" s="2">
        <f t="shared" si="97"/>
        <v>0</v>
      </c>
      <c r="CY81" s="2">
        <f t="shared" si="98"/>
        <v>158.976</v>
      </c>
      <c r="CZ81" s="2">
        <f t="shared" si="99"/>
        <v>119.23200000000001</v>
      </c>
      <c r="DA81" s="2"/>
      <c r="DB81" s="2"/>
      <c r="DC81" s="2" t="s">
        <v>6</v>
      </c>
      <c r="DD81" s="2" t="s">
        <v>6</v>
      </c>
      <c r="DE81" s="2" t="s">
        <v>6</v>
      </c>
      <c r="DF81" s="2" t="s">
        <v>6</v>
      </c>
      <c r="DG81" s="2" t="s">
        <v>6</v>
      </c>
      <c r="DH81" s="2" t="s">
        <v>6</v>
      </c>
      <c r="DI81" s="2" t="s">
        <v>6</v>
      </c>
      <c r="DJ81" s="2" t="s">
        <v>6</v>
      </c>
      <c r="DK81" s="2" t="s">
        <v>6</v>
      </c>
      <c r="DL81" s="2" t="s">
        <v>6</v>
      </c>
      <c r="DM81" s="2" t="s">
        <v>6</v>
      </c>
      <c r="DN81" s="2">
        <v>0</v>
      </c>
      <c r="DO81" s="2">
        <v>0</v>
      </c>
      <c r="DP81" s="2">
        <v>1</v>
      </c>
      <c r="DQ81" s="2">
        <v>1</v>
      </c>
      <c r="DR81" s="2"/>
      <c r="DS81" s="2"/>
      <c r="DT81" s="2"/>
      <c r="DU81" s="2">
        <v>1013</v>
      </c>
      <c r="DV81" s="2" t="s">
        <v>18</v>
      </c>
      <c r="DW81" s="2" t="s">
        <v>18</v>
      </c>
      <c r="DX81" s="2">
        <v>1</v>
      </c>
      <c r="DY81" s="2"/>
      <c r="DZ81" s="2"/>
      <c r="EA81" s="2"/>
      <c r="EB81" s="2"/>
      <c r="EC81" s="2"/>
      <c r="ED81" s="2"/>
      <c r="EE81" s="2">
        <v>16510417</v>
      </c>
      <c r="EF81" s="2">
        <v>3</v>
      </c>
      <c r="EG81" s="2" t="s">
        <v>23</v>
      </c>
      <c r="EH81" s="2">
        <v>0</v>
      </c>
      <c r="EI81" s="2" t="s">
        <v>6</v>
      </c>
      <c r="EJ81" s="2">
        <v>2</v>
      </c>
      <c r="EK81" s="2">
        <v>110011</v>
      </c>
      <c r="EL81" s="2" t="s">
        <v>24</v>
      </c>
      <c r="EM81" s="2" t="s">
        <v>25</v>
      </c>
      <c r="EN81" s="2"/>
      <c r="EO81" s="2" t="s">
        <v>6</v>
      </c>
      <c r="EP81" s="2"/>
      <c r="EQ81" s="2">
        <v>0</v>
      </c>
      <c r="ER81" s="2">
        <v>28.93</v>
      </c>
      <c r="ES81" s="2">
        <v>4.09</v>
      </c>
      <c r="ET81" s="2">
        <v>0</v>
      </c>
      <c r="EU81" s="2">
        <v>0</v>
      </c>
      <c r="EV81" s="2">
        <v>24.84</v>
      </c>
      <c r="EW81" s="2">
        <v>2.4</v>
      </c>
      <c r="EX81" s="2">
        <v>0</v>
      </c>
      <c r="EY81" s="2">
        <v>0</v>
      </c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>
        <v>0</v>
      </c>
      <c r="FR81" s="2">
        <f t="shared" si="100"/>
        <v>0</v>
      </c>
      <c r="FS81" s="2">
        <v>0</v>
      </c>
      <c r="FT81" s="2"/>
      <c r="FU81" s="2"/>
      <c r="FV81" s="2"/>
      <c r="FW81" s="2"/>
      <c r="FX81" s="2">
        <v>80</v>
      </c>
      <c r="FY81" s="2">
        <v>60</v>
      </c>
      <c r="FZ81" s="2"/>
      <c r="GA81" s="2" t="s">
        <v>6</v>
      </c>
      <c r="GB81" s="2"/>
      <c r="GC81" s="2"/>
      <c r="GD81" s="2">
        <v>0</v>
      </c>
      <c r="GE81" s="2"/>
      <c r="GF81" s="2">
        <v>177670689</v>
      </c>
      <c r="GG81" s="2">
        <v>1</v>
      </c>
      <c r="GH81" s="2">
        <v>1</v>
      </c>
      <c r="GI81" s="2">
        <v>-2</v>
      </c>
      <c r="GJ81" s="2">
        <v>0</v>
      </c>
      <c r="GK81" s="2">
        <f>ROUND(R81*(R12)/100,2)</f>
        <v>0</v>
      </c>
      <c r="GL81" s="2">
        <f t="shared" si="101"/>
        <v>0</v>
      </c>
      <c r="GM81" s="2">
        <f t="shared" si="102"/>
        <v>509.65</v>
      </c>
      <c r="GN81" s="2">
        <f t="shared" si="103"/>
        <v>0</v>
      </c>
      <c r="GO81" s="2">
        <f t="shared" si="104"/>
        <v>509.65</v>
      </c>
      <c r="GP81" s="2">
        <f t="shared" si="105"/>
        <v>0</v>
      </c>
      <c r="GQ81" s="2"/>
      <c r="GR81" s="2">
        <v>0</v>
      </c>
      <c r="GS81" s="2">
        <v>3</v>
      </c>
      <c r="GT81" s="2">
        <v>0</v>
      </c>
      <c r="GU81" s="2" t="s">
        <v>6</v>
      </c>
      <c r="GV81" s="2">
        <f t="shared" si="106"/>
        <v>0</v>
      </c>
      <c r="GW81" s="2">
        <v>1</v>
      </c>
      <c r="GX81" s="2">
        <f t="shared" si="107"/>
        <v>0</v>
      </c>
      <c r="GY81" s="2"/>
      <c r="GZ81" s="2"/>
      <c r="HA81" s="2">
        <v>0</v>
      </c>
      <c r="HB81" s="2">
        <v>0</v>
      </c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>
        <v>0</v>
      </c>
      <c r="IL81" s="2"/>
      <c r="IM81" s="2"/>
      <c r="IN81" s="2"/>
      <c r="IO81" s="2"/>
      <c r="IP81" s="2"/>
      <c r="IQ81" s="2"/>
      <c r="IR81" s="2"/>
      <c r="IS81" s="2"/>
      <c r="IT81" s="2"/>
      <c r="IU81" s="2"/>
    </row>
    <row r="82" spans="1:255" x14ac:dyDescent="0.2">
      <c r="A82">
        <v>17</v>
      </c>
      <c r="B82">
        <v>1</v>
      </c>
      <c r="C82">
        <f>ROW(SmtRes!A82)</f>
        <v>82</v>
      </c>
      <c r="D82">
        <f>ROW(EtalonRes!A74)</f>
        <v>74</v>
      </c>
      <c r="E82" t="s">
        <v>119</v>
      </c>
      <c r="F82" t="s">
        <v>120</v>
      </c>
      <c r="G82" t="s">
        <v>121</v>
      </c>
      <c r="H82" t="s">
        <v>18</v>
      </c>
      <c r="I82">
        <v>8</v>
      </c>
      <c r="J82">
        <v>0</v>
      </c>
      <c r="O82">
        <f t="shared" si="69"/>
        <v>1511.3</v>
      </c>
      <c r="P82">
        <f t="shared" si="70"/>
        <v>213.66</v>
      </c>
      <c r="Q82">
        <f t="shared" si="71"/>
        <v>0</v>
      </c>
      <c r="R82">
        <f t="shared" si="72"/>
        <v>0</v>
      </c>
      <c r="S82">
        <f t="shared" si="73"/>
        <v>1297.6400000000001</v>
      </c>
      <c r="T82">
        <f t="shared" si="74"/>
        <v>0</v>
      </c>
      <c r="U82">
        <f t="shared" si="75"/>
        <v>19.2</v>
      </c>
      <c r="V82">
        <f t="shared" si="76"/>
        <v>0</v>
      </c>
      <c r="W82">
        <f t="shared" si="77"/>
        <v>0</v>
      </c>
      <c r="X82">
        <f t="shared" si="78"/>
        <v>1038.1099999999999</v>
      </c>
      <c r="Y82">
        <f t="shared" si="79"/>
        <v>778.58</v>
      </c>
      <c r="AA82">
        <v>16670161</v>
      </c>
      <c r="AB82">
        <f t="shared" si="80"/>
        <v>28.93</v>
      </c>
      <c r="AC82">
        <f t="shared" si="81"/>
        <v>4.09</v>
      </c>
      <c r="AD82">
        <f t="shared" si="82"/>
        <v>0</v>
      </c>
      <c r="AE82">
        <f t="shared" si="83"/>
        <v>0</v>
      </c>
      <c r="AF82">
        <f t="shared" si="84"/>
        <v>24.84</v>
      </c>
      <c r="AG82">
        <f t="shared" si="85"/>
        <v>0</v>
      </c>
      <c r="AH82">
        <f t="shared" si="86"/>
        <v>2.4</v>
      </c>
      <c r="AI82">
        <f t="shared" si="87"/>
        <v>0</v>
      </c>
      <c r="AJ82">
        <f t="shared" si="88"/>
        <v>0</v>
      </c>
      <c r="AK82">
        <v>28.93</v>
      </c>
      <c r="AL82">
        <v>4.09</v>
      </c>
      <c r="AM82">
        <v>0</v>
      </c>
      <c r="AN82">
        <v>0</v>
      </c>
      <c r="AO82">
        <v>24.84</v>
      </c>
      <c r="AP82">
        <v>0</v>
      </c>
      <c r="AQ82">
        <v>2.4</v>
      </c>
      <c r="AR82">
        <v>0</v>
      </c>
      <c r="AS82">
        <v>0</v>
      </c>
      <c r="AT82">
        <v>80</v>
      </c>
      <c r="AU82">
        <v>60</v>
      </c>
      <c r="AV82">
        <v>1</v>
      </c>
      <c r="AW82">
        <v>1</v>
      </c>
      <c r="AZ82">
        <v>6.53</v>
      </c>
      <c r="BA82">
        <v>6.53</v>
      </c>
      <c r="BB82">
        <v>6.53</v>
      </c>
      <c r="BC82">
        <v>6.53</v>
      </c>
      <c r="BD82" t="s">
        <v>6</v>
      </c>
      <c r="BE82" t="s">
        <v>6</v>
      </c>
      <c r="BF82" t="s">
        <v>6</v>
      </c>
      <c r="BG82" t="s">
        <v>6</v>
      </c>
      <c r="BH82">
        <v>0</v>
      </c>
      <c r="BI82">
        <v>2</v>
      </c>
      <c r="BJ82" t="s">
        <v>122</v>
      </c>
      <c r="BM82">
        <v>110011</v>
      </c>
      <c r="BN82">
        <v>0</v>
      </c>
      <c r="BO82" t="s">
        <v>6</v>
      </c>
      <c r="BP82">
        <v>0</v>
      </c>
      <c r="BQ82">
        <v>3</v>
      </c>
      <c r="BR82">
        <v>0</v>
      </c>
      <c r="BS82">
        <v>6.53</v>
      </c>
      <c r="BT82">
        <v>1</v>
      </c>
      <c r="BU82">
        <v>1</v>
      </c>
      <c r="BV82">
        <v>1</v>
      </c>
      <c r="BW82">
        <v>1</v>
      </c>
      <c r="BX82">
        <v>1</v>
      </c>
      <c r="BY82" t="s">
        <v>6</v>
      </c>
      <c r="BZ82">
        <v>80</v>
      </c>
      <c r="CA82">
        <v>60</v>
      </c>
      <c r="CF82">
        <v>0</v>
      </c>
      <c r="CG82">
        <v>0</v>
      </c>
      <c r="CM82">
        <v>0</v>
      </c>
      <c r="CN82" t="s">
        <v>6</v>
      </c>
      <c r="CO82">
        <v>0</v>
      </c>
      <c r="CP82">
        <f t="shared" si="89"/>
        <v>1511.3000000000002</v>
      </c>
      <c r="CQ82">
        <f t="shared" si="90"/>
        <v>26.707699999999999</v>
      </c>
      <c r="CR82">
        <f t="shared" si="91"/>
        <v>0</v>
      </c>
      <c r="CS82">
        <f t="shared" si="92"/>
        <v>0</v>
      </c>
      <c r="CT82">
        <f t="shared" si="93"/>
        <v>162.20520000000002</v>
      </c>
      <c r="CU82">
        <f t="shared" si="94"/>
        <v>0</v>
      </c>
      <c r="CV82">
        <f t="shared" si="95"/>
        <v>2.4</v>
      </c>
      <c r="CW82">
        <f t="shared" si="96"/>
        <v>0</v>
      </c>
      <c r="CX82">
        <f t="shared" si="97"/>
        <v>0</v>
      </c>
      <c r="CY82">
        <f t="shared" si="98"/>
        <v>1038.1120000000001</v>
      </c>
      <c r="CZ82">
        <f t="shared" si="99"/>
        <v>778.58400000000006</v>
      </c>
      <c r="DC82" t="s">
        <v>6</v>
      </c>
      <c r="DD82" t="s">
        <v>6</v>
      </c>
      <c r="DE82" t="s">
        <v>6</v>
      </c>
      <c r="DF82" t="s">
        <v>6</v>
      </c>
      <c r="DG82" t="s">
        <v>6</v>
      </c>
      <c r="DH82" t="s">
        <v>6</v>
      </c>
      <c r="DI82" t="s">
        <v>6</v>
      </c>
      <c r="DJ82" t="s">
        <v>6</v>
      </c>
      <c r="DK82" t="s">
        <v>6</v>
      </c>
      <c r="DL82" t="s">
        <v>6</v>
      </c>
      <c r="DM82" t="s">
        <v>6</v>
      </c>
      <c r="DN82">
        <v>0</v>
      </c>
      <c r="DO82">
        <v>0</v>
      </c>
      <c r="DP82">
        <v>1</v>
      </c>
      <c r="DQ82">
        <v>1</v>
      </c>
      <c r="DU82">
        <v>1013</v>
      </c>
      <c r="DV82" t="s">
        <v>18</v>
      </c>
      <c r="DW82" t="s">
        <v>18</v>
      </c>
      <c r="DX82">
        <v>1</v>
      </c>
      <c r="EE82">
        <v>16510417</v>
      </c>
      <c r="EF82">
        <v>3</v>
      </c>
      <c r="EG82" t="s">
        <v>23</v>
      </c>
      <c r="EH82">
        <v>0</v>
      </c>
      <c r="EI82" t="s">
        <v>6</v>
      </c>
      <c r="EJ82">
        <v>2</v>
      </c>
      <c r="EK82">
        <v>110011</v>
      </c>
      <c r="EL82" t="s">
        <v>24</v>
      </c>
      <c r="EM82" t="s">
        <v>25</v>
      </c>
      <c r="EO82" t="s">
        <v>6</v>
      </c>
      <c r="EQ82">
        <v>0</v>
      </c>
      <c r="ER82">
        <v>28.93</v>
      </c>
      <c r="ES82">
        <v>4.09</v>
      </c>
      <c r="ET82">
        <v>0</v>
      </c>
      <c r="EU82">
        <v>0</v>
      </c>
      <c r="EV82">
        <v>24.84</v>
      </c>
      <c r="EW82">
        <v>2.4</v>
      </c>
      <c r="EX82">
        <v>0</v>
      </c>
      <c r="EY82">
        <v>0</v>
      </c>
      <c r="FQ82">
        <v>0</v>
      </c>
      <c r="FR82">
        <f t="shared" si="100"/>
        <v>0</v>
      </c>
      <c r="FS82">
        <v>0</v>
      </c>
      <c r="FX82">
        <v>80</v>
      </c>
      <c r="FY82">
        <v>60</v>
      </c>
      <c r="GA82" t="s">
        <v>6</v>
      </c>
      <c r="GD82">
        <v>0</v>
      </c>
      <c r="GF82">
        <v>177670689</v>
      </c>
      <c r="GG82">
        <v>1</v>
      </c>
      <c r="GH82">
        <v>1</v>
      </c>
      <c r="GI82">
        <v>4</v>
      </c>
      <c r="GJ82">
        <v>0</v>
      </c>
      <c r="GK82">
        <f>ROUND(R82*(S12)/100,2)</f>
        <v>0</v>
      </c>
      <c r="GL82">
        <f t="shared" si="101"/>
        <v>0</v>
      </c>
      <c r="GM82">
        <f t="shared" si="102"/>
        <v>3327.99</v>
      </c>
      <c r="GN82">
        <f t="shared" si="103"/>
        <v>0</v>
      </c>
      <c r="GO82">
        <f t="shared" si="104"/>
        <v>3327.99</v>
      </c>
      <c r="GP82">
        <f t="shared" si="105"/>
        <v>0</v>
      </c>
      <c r="GR82">
        <v>0</v>
      </c>
      <c r="GS82">
        <v>3</v>
      </c>
      <c r="GT82">
        <v>0</v>
      </c>
      <c r="GU82" t="s">
        <v>6</v>
      </c>
      <c r="GV82">
        <f t="shared" si="106"/>
        <v>0</v>
      </c>
      <c r="GW82">
        <v>1</v>
      </c>
      <c r="GX82">
        <f t="shared" si="107"/>
        <v>0</v>
      </c>
      <c r="HA82">
        <v>0</v>
      </c>
      <c r="HB82">
        <v>0</v>
      </c>
      <c r="IK82">
        <v>0</v>
      </c>
    </row>
    <row r="83" spans="1:255" x14ac:dyDescent="0.2">
      <c r="A83" s="2">
        <v>18</v>
      </c>
      <c r="B83" s="2">
        <v>1</v>
      </c>
      <c r="C83" s="2">
        <v>72</v>
      </c>
      <c r="D83" s="2"/>
      <c r="E83" s="2" t="s">
        <v>123</v>
      </c>
      <c r="F83" s="2" t="s">
        <v>124</v>
      </c>
      <c r="G83" s="2" t="s">
        <v>125</v>
      </c>
      <c r="H83" s="2" t="s">
        <v>113</v>
      </c>
      <c r="I83" s="2">
        <f>I81*J83</f>
        <v>7</v>
      </c>
      <c r="J83" s="2">
        <v>0.875</v>
      </c>
      <c r="K83" s="2"/>
      <c r="L83" s="2"/>
      <c r="M83" s="2"/>
      <c r="N83" s="2"/>
      <c r="O83" s="2">
        <f t="shared" si="69"/>
        <v>1706.95</v>
      </c>
      <c r="P83" s="2">
        <f t="shared" si="70"/>
        <v>1706.95</v>
      </c>
      <c r="Q83" s="2">
        <f t="shared" si="71"/>
        <v>0</v>
      </c>
      <c r="R83" s="2">
        <f t="shared" si="72"/>
        <v>0</v>
      </c>
      <c r="S83" s="2">
        <f t="shared" si="73"/>
        <v>0</v>
      </c>
      <c r="T83" s="2">
        <f t="shared" si="74"/>
        <v>0</v>
      </c>
      <c r="U83" s="2">
        <f t="shared" si="75"/>
        <v>0</v>
      </c>
      <c r="V83" s="2">
        <f t="shared" si="76"/>
        <v>0</v>
      </c>
      <c r="W83" s="2">
        <f t="shared" si="77"/>
        <v>0</v>
      </c>
      <c r="X83" s="2">
        <f t="shared" si="78"/>
        <v>0</v>
      </c>
      <c r="Y83" s="2">
        <f t="shared" si="79"/>
        <v>0</v>
      </c>
      <c r="Z83" s="2"/>
      <c r="AA83" s="2">
        <v>16670159</v>
      </c>
      <c r="AB83" s="2">
        <f t="shared" si="80"/>
        <v>243.85</v>
      </c>
      <c r="AC83" s="2">
        <f t="shared" si="81"/>
        <v>243.85</v>
      </c>
      <c r="AD83" s="2">
        <f t="shared" si="82"/>
        <v>0</v>
      </c>
      <c r="AE83" s="2">
        <f t="shared" si="83"/>
        <v>0</v>
      </c>
      <c r="AF83" s="2">
        <f t="shared" si="84"/>
        <v>0</v>
      </c>
      <c r="AG83" s="2">
        <f t="shared" si="85"/>
        <v>0</v>
      </c>
      <c r="AH83" s="2">
        <f t="shared" si="86"/>
        <v>0</v>
      </c>
      <c r="AI83" s="2">
        <f t="shared" si="87"/>
        <v>0</v>
      </c>
      <c r="AJ83" s="2">
        <f t="shared" si="88"/>
        <v>0</v>
      </c>
      <c r="AK83" s="2">
        <v>243.85</v>
      </c>
      <c r="AL83" s="2">
        <v>243.85</v>
      </c>
      <c r="AM83" s="2">
        <v>0</v>
      </c>
      <c r="AN83" s="2">
        <v>0</v>
      </c>
      <c r="AO83" s="2">
        <v>0</v>
      </c>
      <c r="AP83" s="2">
        <v>0</v>
      </c>
      <c r="AQ83" s="2">
        <v>0</v>
      </c>
      <c r="AR83" s="2">
        <v>0</v>
      </c>
      <c r="AS83" s="2">
        <v>0</v>
      </c>
      <c r="AT83" s="2">
        <v>80</v>
      </c>
      <c r="AU83" s="2">
        <v>60</v>
      </c>
      <c r="AV83" s="2">
        <v>1</v>
      </c>
      <c r="AW83" s="2">
        <v>1</v>
      </c>
      <c r="AX83" s="2"/>
      <c r="AY83" s="2"/>
      <c r="AZ83" s="2">
        <v>1</v>
      </c>
      <c r="BA83" s="2">
        <v>1</v>
      </c>
      <c r="BB83" s="2">
        <v>1</v>
      </c>
      <c r="BC83" s="2">
        <v>1</v>
      </c>
      <c r="BD83" s="2" t="s">
        <v>6</v>
      </c>
      <c r="BE83" s="2" t="s">
        <v>6</v>
      </c>
      <c r="BF83" s="2" t="s">
        <v>6</v>
      </c>
      <c r="BG83" s="2" t="s">
        <v>6</v>
      </c>
      <c r="BH83" s="2">
        <v>3</v>
      </c>
      <c r="BI83" s="2">
        <v>2</v>
      </c>
      <c r="BJ83" s="2" t="s">
        <v>126</v>
      </c>
      <c r="BK83" s="2"/>
      <c r="BL83" s="2"/>
      <c r="BM83" s="2">
        <v>110011</v>
      </c>
      <c r="BN83" s="2">
        <v>0</v>
      </c>
      <c r="BO83" s="2" t="s">
        <v>6</v>
      </c>
      <c r="BP83" s="2">
        <v>0</v>
      </c>
      <c r="BQ83" s="2">
        <v>3</v>
      </c>
      <c r="BR83" s="2">
        <v>0</v>
      </c>
      <c r="BS83" s="2">
        <v>1</v>
      </c>
      <c r="BT83" s="2">
        <v>1</v>
      </c>
      <c r="BU83" s="2">
        <v>1</v>
      </c>
      <c r="BV83" s="2">
        <v>1</v>
      </c>
      <c r="BW83" s="2">
        <v>1</v>
      </c>
      <c r="BX83" s="2">
        <v>1</v>
      </c>
      <c r="BY83" s="2" t="s">
        <v>6</v>
      </c>
      <c r="BZ83" s="2">
        <v>80</v>
      </c>
      <c r="CA83" s="2">
        <v>60</v>
      </c>
      <c r="CB83" s="2"/>
      <c r="CC83" s="2"/>
      <c r="CD83" s="2"/>
      <c r="CE83" s="2"/>
      <c r="CF83" s="2">
        <v>0</v>
      </c>
      <c r="CG83" s="2">
        <v>0</v>
      </c>
      <c r="CH83" s="2"/>
      <c r="CI83" s="2"/>
      <c r="CJ83" s="2"/>
      <c r="CK83" s="2"/>
      <c r="CL83" s="2"/>
      <c r="CM83" s="2">
        <v>0</v>
      </c>
      <c r="CN83" s="2" t="s">
        <v>6</v>
      </c>
      <c r="CO83" s="2">
        <v>0</v>
      </c>
      <c r="CP83" s="2">
        <f t="shared" si="89"/>
        <v>1706.95</v>
      </c>
      <c r="CQ83" s="2">
        <f t="shared" si="90"/>
        <v>243.85</v>
      </c>
      <c r="CR83" s="2">
        <f t="shared" si="91"/>
        <v>0</v>
      </c>
      <c r="CS83" s="2">
        <f t="shared" si="92"/>
        <v>0</v>
      </c>
      <c r="CT83" s="2">
        <f t="shared" si="93"/>
        <v>0</v>
      </c>
      <c r="CU83" s="2">
        <f t="shared" si="94"/>
        <v>0</v>
      </c>
      <c r="CV83" s="2">
        <f t="shared" si="95"/>
        <v>0</v>
      </c>
      <c r="CW83" s="2">
        <f t="shared" si="96"/>
        <v>0</v>
      </c>
      <c r="CX83" s="2">
        <f t="shared" si="97"/>
        <v>0</v>
      </c>
      <c r="CY83" s="2">
        <f t="shared" si="98"/>
        <v>0</v>
      </c>
      <c r="CZ83" s="2">
        <f t="shared" si="99"/>
        <v>0</v>
      </c>
      <c r="DA83" s="2"/>
      <c r="DB83" s="2"/>
      <c r="DC83" s="2" t="s">
        <v>6</v>
      </c>
      <c r="DD83" s="2" t="s">
        <v>6</v>
      </c>
      <c r="DE83" s="2" t="s">
        <v>6</v>
      </c>
      <c r="DF83" s="2" t="s">
        <v>6</v>
      </c>
      <c r="DG83" s="2" t="s">
        <v>6</v>
      </c>
      <c r="DH83" s="2" t="s">
        <v>6</v>
      </c>
      <c r="DI83" s="2" t="s">
        <v>6</v>
      </c>
      <c r="DJ83" s="2" t="s">
        <v>6</v>
      </c>
      <c r="DK83" s="2" t="s">
        <v>6</v>
      </c>
      <c r="DL83" s="2" t="s">
        <v>6</v>
      </c>
      <c r="DM83" s="2" t="s">
        <v>6</v>
      </c>
      <c r="DN83" s="2">
        <v>0</v>
      </c>
      <c r="DO83" s="2">
        <v>0</v>
      </c>
      <c r="DP83" s="2">
        <v>1</v>
      </c>
      <c r="DQ83" s="2">
        <v>1</v>
      </c>
      <c r="DR83" s="2"/>
      <c r="DS83" s="2"/>
      <c r="DT83" s="2"/>
      <c r="DU83" s="2">
        <v>1010</v>
      </c>
      <c r="DV83" s="2" t="s">
        <v>113</v>
      </c>
      <c r="DW83" s="2" t="s">
        <v>113</v>
      </c>
      <c r="DX83" s="2">
        <v>1</v>
      </c>
      <c r="DY83" s="2"/>
      <c r="DZ83" s="2"/>
      <c r="EA83" s="2"/>
      <c r="EB83" s="2"/>
      <c r="EC83" s="2"/>
      <c r="ED83" s="2"/>
      <c r="EE83" s="2">
        <v>16510417</v>
      </c>
      <c r="EF83" s="2">
        <v>3</v>
      </c>
      <c r="EG83" s="2" t="s">
        <v>23</v>
      </c>
      <c r="EH83" s="2">
        <v>0</v>
      </c>
      <c r="EI83" s="2" t="s">
        <v>6</v>
      </c>
      <c r="EJ83" s="2">
        <v>2</v>
      </c>
      <c r="EK83" s="2">
        <v>110011</v>
      </c>
      <c r="EL83" s="2" t="s">
        <v>24</v>
      </c>
      <c r="EM83" s="2" t="s">
        <v>25</v>
      </c>
      <c r="EN83" s="2"/>
      <c r="EO83" s="2" t="s">
        <v>6</v>
      </c>
      <c r="EP83" s="2"/>
      <c r="EQ83" s="2">
        <v>0</v>
      </c>
      <c r="ER83" s="2">
        <v>243.85</v>
      </c>
      <c r="ES83" s="2">
        <v>243.85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>
        <v>0</v>
      </c>
      <c r="FR83" s="2">
        <f t="shared" si="100"/>
        <v>0</v>
      </c>
      <c r="FS83" s="2">
        <v>0</v>
      </c>
      <c r="FT83" s="2"/>
      <c r="FU83" s="2"/>
      <c r="FV83" s="2"/>
      <c r="FW83" s="2"/>
      <c r="FX83" s="2">
        <v>80</v>
      </c>
      <c r="FY83" s="2">
        <v>60</v>
      </c>
      <c r="FZ83" s="2"/>
      <c r="GA83" s="2" t="s">
        <v>6</v>
      </c>
      <c r="GB83" s="2"/>
      <c r="GC83" s="2"/>
      <c r="GD83" s="2">
        <v>0</v>
      </c>
      <c r="GE83" s="2"/>
      <c r="GF83" s="2">
        <v>1994226335</v>
      </c>
      <c r="GG83" s="2">
        <v>1</v>
      </c>
      <c r="GH83" s="2">
        <v>1</v>
      </c>
      <c r="GI83" s="2">
        <v>-2</v>
      </c>
      <c r="GJ83" s="2">
        <v>0</v>
      </c>
      <c r="GK83" s="2">
        <f>ROUND(R83*(R12)/100,2)</f>
        <v>0</v>
      </c>
      <c r="GL83" s="2">
        <f t="shared" si="101"/>
        <v>0</v>
      </c>
      <c r="GM83" s="2">
        <f t="shared" si="102"/>
        <v>1706.95</v>
      </c>
      <c r="GN83" s="2">
        <f t="shared" si="103"/>
        <v>0</v>
      </c>
      <c r="GO83" s="2">
        <f t="shared" si="104"/>
        <v>1706.95</v>
      </c>
      <c r="GP83" s="2">
        <f t="shared" si="105"/>
        <v>0</v>
      </c>
      <c r="GQ83" s="2"/>
      <c r="GR83" s="2">
        <v>0</v>
      </c>
      <c r="GS83" s="2">
        <v>3</v>
      </c>
      <c r="GT83" s="2">
        <v>0</v>
      </c>
      <c r="GU83" s="2" t="s">
        <v>6</v>
      </c>
      <c r="GV83" s="2">
        <f t="shared" si="106"/>
        <v>0</v>
      </c>
      <c r="GW83" s="2">
        <v>1</v>
      </c>
      <c r="GX83" s="2">
        <f t="shared" si="107"/>
        <v>0</v>
      </c>
      <c r="GY83" s="2"/>
      <c r="GZ83" s="2"/>
      <c r="HA83" s="2">
        <v>0</v>
      </c>
      <c r="HB83" s="2">
        <v>0</v>
      </c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>
        <v>0</v>
      </c>
      <c r="IL83" s="2"/>
      <c r="IM83" s="2"/>
      <c r="IN83" s="2"/>
      <c r="IO83" s="2"/>
      <c r="IP83" s="2"/>
      <c r="IQ83" s="2"/>
      <c r="IR83" s="2"/>
      <c r="IS83" s="2"/>
      <c r="IT83" s="2"/>
      <c r="IU83" s="2"/>
    </row>
    <row r="84" spans="1:255" x14ac:dyDescent="0.2">
      <c r="A84">
        <v>18</v>
      </c>
      <c r="B84">
        <v>1</v>
      </c>
      <c r="C84">
        <v>80</v>
      </c>
      <c r="E84" t="s">
        <v>123</v>
      </c>
      <c r="F84" t="s">
        <v>124</v>
      </c>
      <c r="G84" t="s">
        <v>125</v>
      </c>
      <c r="H84" t="s">
        <v>113</v>
      </c>
      <c r="I84">
        <f>I82*J84</f>
        <v>7</v>
      </c>
      <c r="J84">
        <v>0.875</v>
      </c>
      <c r="O84">
        <f t="shared" si="69"/>
        <v>11146.38</v>
      </c>
      <c r="P84">
        <f t="shared" si="70"/>
        <v>11146.38</v>
      </c>
      <c r="Q84">
        <f t="shared" si="71"/>
        <v>0</v>
      </c>
      <c r="R84">
        <f t="shared" si="72"/>
        <v>0</v>
      </c>
      <c r="S84">
        <f t="shared" si="73"/>
        <v>0</v>
      </c>
      <c r="T84">
        <f t="shared" si="74"/>
        <v>0</v>
      </c>
      <c r="U84">
        <f t="shared" si="75"/>
        <v>0</v>
      </c>
      <c r="V84">
        <f t="shared" si="76"/>
        <v>0</v>
      </c>
      <c r="W84">
        <f t="shared" si="77"/>
        <v>0</v>
      </c>
      <c r="X84">
        <f t="shared" si="78"/>
        <v>0</v>
      </c>
      <c r="Y84">
        <f t="shared" si="79"/>
        <v>0</v>
      </c>
      <c r="AA84">
        <v>16670161</v>
      </c>
      <c r="AB84">
        <f t="shared" si="80"/>
        <v>243.85</v>
      </c>
      <c r="AC84">
        <f t="shared" si="81"/>
        <v>243.85</v>
      </c>
      <c r="AD84">
        <f t="shared" si="82"/>
        <v>0</v>
      </c>
      <c r="AE84">
        <f t="shared" si="83"/>
        <v>0</v>
      </c>
      <c r="AF84">
        <f t="shared" si="84"/>
        <v>0</v>
      </c>
      <c r="AG84">
        <f t="shared" si="85"/>
        <v>0</v>
      </c>
      <c r="AH84">
        <f t="shared" si="86"/>
        <v>0</v>
      </c>
      <c r="AI84">
        <f t="shared" si="87"/>
        <v>0</v>
      </c>
      <c r="AJ84">
        <f t="shared" si="88"/>
        <v>0</v>
      </c>
      <c r="AK84">
        <v>243.85</v>
      </c>
      <c r="AL84">
        <v>243.85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80</v>
      </c>
      <c r="AU84">
        <v>60</v>
      </c>
      <c r="AV84">
        <v>1</v>
      </c>
      <c r="AW84">
        <v>1</v>
      </c>
      <c r="AZ84">
        <v>6.53</v>
      </c>
      <c r="BA84">
        <v>1</v>
      </c>
      <c r="BB84">
        <v>1</v>
      </c>
      <c r="BC84">
        <v>6.53</v>
      </c>
      <c r="BD84" t="s">
        <v>6</v>
      </c>
      <c r="BE84" t="s">
        <v>6</v>
      </c>
      <c r="BF84" t="s">
        <v>6</v>
      </c>
      <c r="BG84" t="s">
        <v>6</v>
      </c>
      <c r="BH84">
        <v>3</v>
      </c>
      <c r="BI84">
        <v>2</v>
      </c>
      <c r="BJ84" t="s">
        <v>126</v>
      </c>
      <c r="BM84">
        <v>110011</v>
      </c>
      <c r="BN84">
        <v>0</v>
      </c>
      <c r="BO84" t="s">
        <v>6</v>
      </c>
      <c r="BP84">
        <v>0</v>
      </c>
      <c r="BQ84">
        <v>3</v>
      </c>
      <c r="BR84">
        <v>0</v>
      </c>
      <c r="BS84">
        <v>1</v>
      </c>
      <c r="BT84">
        <v>1</v>
      </c>
      <c r="BU84">
        <v>1</v>
      </c>
      <c r="BV84">
        <v>1</v>
      </c>
      <c r="BW84">
        <v>1</v>
      </c>
      <c r="BX84">
        <v>1</v>
      </c>
      <c r="BY84" t="s">
        <v>6</v>
      </c>
      <c r="BZ84">
        <v>80</v>
      </c>
      <c r="CA84">
        <v>60</v>
      </c>
      <c r="CF84">
        <v>0</v>
      </c>
      <c r="CG84">
        <v>0</v>
      </c>
      <c r="CM84">
        <v>0</v>
      </c>
      <c r="CN84" t="s">
        <v>6</v>
      </c>
      <c r="CO84">
        <v>0</v>
      </c>
      <c r="CP84">
        <f t="shared" si="89"/>
        <v>11146.38</v>
      </c>
      <c r="CQ84">
        <f t="shared" si="90"/>
        <v>1592.3405</v>
      </c>
      <c r="CR84">
        <f t="shared" si="91"/>
        <v>0</v>
      </c>
      <c r="CS84">
        <f t="shared" si="92"/>
        <v>0</v>
      </c>
      <c r="CT84">
        <f t="shared" si="93"/>
        <v>0</v>
      </c>
      <c r="CU84">
        <f t="shared" si="94"/>
        <v>0</v>
      </c>
      <c r="CV84">
        <f t="shared" si="95"/>
        <v>0</v>
      </c>
      <c r="CW84">
        <f t="shared" si="96"/>
        <v>0</v>
      </c>
      <c r="CX84">
        <f t="shared" si="97"/>
        <v>0</v>
      </c>
      <c r="CY84">
        <f t="shared" si="98"/>
        <v>0</v>
      </c>
      <c r="CZ84">
        <f t="shared" si="99"/>
        <v>0</v>
      </c>
      <c r="DC84" t="s">
        <v>6</v>
      </c>
      <c r="DD84" t="s">
        <v>6</v>
      </c>
      <c r="DE84" t="s">
        <v>6</v>
      </c>
      <c r="DF84" t="s">
        <v>6</v>
      </c>
      <c r="DG84" t="s">
        <v>6</v>
      </c>
      <c r="DH84" t="s">
        <v>6</v>
      </c>
      <c r="DI84" t="s">
        <v>6</v>
      </c>
      <c r="DJ84" t="s">
        <v>6</v>
      </c>
      <c r="DK84" t="s">
        <v>6</v>
      </c>
      <c r="DL84" t="s">
        <v>6</v>
      </c>
      <c r="DM84" t="s">
        <v>6</v>
      </c>
      <c r="DN84">
        <v>0</v>
      </c>
      <c r="DO84">
        <v>0</v>
      </c>
      <c r="DP84">
        <v>1</v>
      </c>
      <c r="DQ84">
        <v>1</v>
      </c>
      <c r="DU84">
        <v>1010</v>
      </c>
      <c r="DV84" t="s">
        <v>113</v>
      </c>
      <c r="DW84" t="s">
        <v>113</v>
      </c>
      <c r="DX84">
        <v>1</v>
      </c>
      <c r="EE84">
        <v>16510417</v>
      </c>
      <c r="EF84">
        <v>3</v>
      </c>
      <c r="EG84" t="s">
        <v>23</v>
      </c>
      <c r="EH84">
        <v>0</v>
      </c>
      <c r="EI84" t="s">
        <v>6</v>
      </c>
      <c r="EJ84">
        <v>2</v>
      </c>
      <c r="EK84">
        <v>110011</v>
      </c>
      <c r="EL84" t="s">
        <v>24</v>
      </c>
      <c r="EM84" t="s">
        <v>25</v>
      </c>
      <c r="EO84" t="s">
        <v>6</v>
      </c>
      <c r="EQ84">
        <v>0</v>
      </c>
      <c r="ER84">
        <v>243.85</v>
      </c>
      <c r="ES84">
        <v>243.85</v>
      </c>
      <c r="ET84">
        <v>0</v>
      </c>
      <c r="EU84">
        <v>0</v>
      </c>
      <c r="EV84">
        <v>0</v>
      </c>
      <c r="EW84">
        <v>0</v>
      </c>
      <c r="EX84">
        <v>0</v>
      </c>
      <c r="FQ84">
        <v>0</v>
      </c>
      <c r="FR84">
        <f t="shared" si="100"/>
        <v>0</v>
      </c>
      <c r="FS84">
        <v>0</v>
      </c>
      <c r="FX84">
        <v>80</v>
      </c>
      <c r="FY84">
        <v>60</v>
      </c>
      <c r="GA84" t="s">
        <v>6</v>
      </c>
      <c r="GD84">
        <v>0</v>
      </c>
      <c r="GF84">
        <v>1994226335</v>
      </c>
      <c r="GG84">
        <v>1</v>
      </c>
      <c r="GH84">
        <v>1</v>
      </c>
      <c r="GI84">
        <v>4</v>
      </c>
      <c r="GJ84">
        <v>0</v>
      </c>
      <c r="GK84">
        <f>ROUND(R84*(S12)/100,2)</f>
        <v>0</v>
      </c>
      <c r="GL84">
        <f t="shared" si="101"/>
        <v>0</v>
      </c>
      <c r="GM84">
        <f t="shared" si="102"/>
        <v>11146.38</v>
      </c>
      <c r="GN84">
        <f t="shared" si="103"/>
        <v>0</v>
      </c>
      <c r="GO84">
        <f t="shared" si="104"/>
        <v>11146.38</v>
      </c>
      <c r="GP84">
        <f t="shared" si="105"/>
        <v>0</v>
      </c>
      <c r="GR84">
        <v>0</v>
      </c>
      <c r="GS84">
        <v>3</v>
      </c>
      <c r="GT84">
        <v>0</v>
      </c>
      <c r="GU84" t="s">
        <v>6</v>
      </c>
      <c r="GV84">
        <f t="shared" si="106"/>
        <v>0</v>
      </c>
      <c r="GW84">
        <v>1</v>
      </c>
      <c r="GX84">
        <f t="shared" si="107"/>
        <v>0</v>
      </c>
      <c r="HA84">
        <v>0</v>
      </c>
      <c r="HB84">
        <v>0</v>
      </c>
      <c r="IK84">
        <v>0</v>
      </c>
    </row>
    <row r="85" spans="1:255" x14ac:dyDescent="0.2">
      <c r="A85" s="2">
        <v>18</v>
      </c>
      <c r="B85" s="2">
        <v>1</v>
      </c>
      <c r="C85" s="2">
        <v>73</v>
      </c>
      <c r="D85" s="2"/>
      <c r="E85" s="2" t="s">
        <v>127</v>
      </c>
      <c r="F85" s="2" t="s">
        <v>128</v>
      </c>
      <c r="G85" s="2" t="s">
        <v>129</v>
      </c>
      <c r="H85" s="2" t="s">
        <v>113</v>
      </c>
      <c r="I85" s="2">
        <f>I81*J85</f>
        <v>1</v>
      </c>
      <c r="J85" s="2">
        <v>0.125</v>
      </c>
      <c r="K85" s="2"/>
      <c r="L85" s="2"/>
      <c r="M85" s="2"/>
      <c r="N85" s="2"/>
      <c r="O85" s="2">
        <f t="shared" si="69"/>
        <v>153.02000000000001</v>
      </c>
      <c r="P85" s="2">
        <f t="shared" si="70"/>
        <v>153.02000000000001</v>
      </c>
      <c r="Q85" s="2">
        <f t="shared" si="71"/>
        <v>0</v>
      </c>
      <c r="R85" s="2">
        <f t="shared" si="72"/>
        <v>0</v>
      </c>
      <c r="S85" s="2">
        <f t="shared" si="73"/>
        <v>0</v>
      </c>
      <c r="T85" s="2">
        <f t="shared" si="74"/>
        <v>0</v>
      </c>
      <c r="U85" s="2">
        <f t="shared" si="75"/>
        <v>0</v>
      </c>
      <c r="V85" s="2">
        <f t="shared" si="76"/>
        <v>0</v>
      </c>
      <c r="W85" s="2">
        <f t="shared" si="77"/>
        <v>0</v>
      </c>
      <c r="X85" s="2">
        <f t="shared" si="78"/>
        <v>0</v>
      </c>
      <c r="Y85" s="2">
        <f t="shared" si="79"/>
        <v>0</v>
      </c>
      <c r="Z85" s="2"/>
      <c r="AA85" s="2">
        <v>16670159</v>
      </c>
      <c r="AB85" s="2">
        <f t="shared" si="80"/>
        <v>153.02000000000001</v>
      </c>
      <c r="AC85" s="2">
        <f t="shared" si="81"/>
        <v>153.02000000000001</v>
      </c>
      <c r="AD85" s="2">
        <f t="shared" si="82"/>
        <v>0</v>
      </c>
      <c r="AE85" s="2">
        <f t="shared" si="83"/>
        <v>0</v>
      </c>
      <c r="AF85" s="2">
        <f t="shared" si="84"/>
        <v>0</v>
      </c>
      <c r="AG85" s="2">
        <f t="shared" si="85"/>
        <v>0</v>
      </c>
      <c r="AH85" s="2">
        <f t="shared" si="86"/>
        <v>0</v>
      </c>
      <c r="AI85" s="2">
        <f t="shared" si="87"/>
        <v>0</v>
      </c>
      <c r="AJ85" s="2">
        <f t="shared" si="88"/>
        <v>0</v>
      </c>
      <c r="AK85" s="2">
        <v>153.02000000000001</v>
      </c>
      <c r="AL85" s="2">
        <v>153.02000000000001</v>
      </c>
      <c r="AM85" s="2">
        <v>0</v>
      </c>
      <c r="AN85" s="2">
        <v>0</v>
      </c>
      <c r="AO85" s="2">
        <v>0</v>
      </c>
      <c r="AP85" s="2">
        <v>0</v>
      </c>
      <c r="AQ85" s="2">
        <v>0</v>
      </c>
      <c r="AR85" s="2">
        <v>0</v>
      </c>
      <c r="AS85" s="2">
        <v>0</v>
      </c>
      <c r="AT85" s="2">
        <v>80</v>
      </c>
      <c r="AU85" s="2">
        <v>60</v>
      </c>
      <c r="AV85" s="2">
        <v>1</v>
      </c>
      <c r="AW85" s="2">
        <v>1</v>
      </c>
      <c r="AX85" s="2"/>
      <c r="AY85" s="2"/>
      <c r="AZ85" s="2">
        <v>1</v>
      </c>
      <c r="BA85" s="2">
        <v>1</v>
      </c>
      <c r="BB85" s="2">
        <v>1</v>
      </c>
      <c r="BC85" s="2">
        <v>1</v>
      </c>
      <c r="BD85" s="2" t="s">
        <v>6</v>
      </c>
      <c r="BE85" s="2" t="s">
        <v>6</v>
      </c>
      <c r="BF85" s="2" t="s">
        <v>6</v>
      </c>
      <c r="BG85" s="2" t="s">
        <v>6</v>
      </c>
      <c r="BH85" s="2">
        <v>3</v>
      </c>
      <c r="BI85" s="2">
        <v>2</v>
      </c>
      <c r="BJ85" s="2" t="s">
        <v>130</v>
      </c>
      <c r="BK85" s="2"/>
      <c r="BL85" s="2"/>
      <c r="BM85" s="2">
        <v>110011</v>
      </c>
      <c r="BN85" s="2">
        <v>0</v>
      </c>
      <c r="BO85" s="2" t="s">
        <v>6</v>
      </c>
      <c r="BP85" s="2">
        <v>0</v>
      </c>
      <c r="BQ85" s="2">
        <v>3</v>
      </c>
      <c r="BR85" s="2">
        <v>0</v>
      </c>
      <c r="BS85" s="2">
        <v>1</v>
      </c>
      <c r="BT85" s="2">
        <v>1</v>
      </c>
      <c r="BU85" s="2">
        <v>1</v>
      </c>
      <c r="BV85" s="2">
        <v>1</v>
      </c>
      <c r="BW85" s="2">
        <v>1</v>
      </c>
      <c r="BX85" s="2">
        <v>1</v>
      </c>
      <c r="BY85" s="2" t="s">
        <v>6</v>
      </c>
      <c r="BZ85" s="2">
        <v>80</v>
      </c>
      <c r="CA85" s="2">
        <v>60</v>
      </c>
      <c r="CB85" s="2"/>
      <c r="CC85" s="2"/>
      <c r="CD85" s="2"/>
      <c r="CE85" s="2"/>
      <c r="CF85" s="2">
        <v>0</v>
      </c>
      <c r="CG85" s="2">
        <v>0</v>
      </c>
      <c r="CH85" s="2"/>
      <c r="CI85" s="2"/>
      <c r="CJ85" s="2"/>
      <c r="CK85" s="2"/>
      <c r="CL85" s="2"/>
      <c r="CM85" s="2">
        <v>0</v>
      </c>
      <c r="CN85" s="2" t="s">
        <v>6</v>
      </c>
      <c r="CO85" s="2">
        <v>0</v>
      </c>
      <c r="CP85" s="2">
        <f t="shared" si="89"/>
        <v>153.02000000000001</v>
      </c>
      <c r="CQ85" s="2">
        <f t="shared" si="90"/>
        <v>153.02000000000001</v>
      </c>
      <c r="CR85" s="2">
        <f t="shared" si="91"/>
        <v>0</v>
      </c>
      <c r="CS85" s="2">
        <f t="shared" si="92"/>
        <v>0</v>
      </c>
      <c r="CT85" s="2">
        <f t="shared" si="93"/>
        <v>0</v>
      </c>
      <c r="CU85" s="2">
        <f t="shared" si="94"/>
        <v>0</v>
      </c>
      <c r="CV85" s="2">
        <f t="shared" si="95"/>
        <v>0</v>
      </c>
      <c r="CW85" s="2">
        <f t="shared" si="96"/>
        <v>0</v>
      </c>
      <c r="CX85" s="2">
        <f t="shared" si="97"/>
        <v>0</v>
      </c>
      <c r="CY85" s="2">
        <f t="shared" si="98"/>
        <v>0</v>
      </c>
      <c r="CZ85" s="2">
        <f t="shared" si="99"/>
        <v>0</v>
      </c>
      <c r="DA85" s="2"/>
      <c r="DB85" s="2"/>
      <c r="DC85" s="2" t="s">
        <v>6</v>
      </c>
      <c r="DD85" s="2" t="s">
        <v>6</v>
      </c>
      <c r="DE85" s="2" t="s">
        <v>6</v>
      </c>
      <c r="DF85" s="2" t="s">
        <v>6</v>
      </c>
      <c r="DG85" s="2" t="s">
        <v>6</v>
      </c>
      <c r="DH85" s="2" t="s">
        <v>6</v>
      </c>
      <c r="DI85" s="2" t="s">
        <v>6</v>
      </c>
      <c r="DJ85" s="2" t="s">
        <v>6</v>
      </c>
      <c r="DK85" s="2" t="s">
        <v>6</v>
      </c>
      <c r="DL85" s="2" t="s">
        <v>6</v>
      </c>
      <c r="DM85" s="2" t="s">
        <v>6</v>
      </c>
      <c r="DN85" s="2">
        <v>0</v>
      </c>
      <c r="DO85" s="2">
        <v>0</v>
      </c>
      <c r="DP85" s="2">
        <v>1</v>
      </c>
      <c r="DQ85" s="2">
        <v>1</v>
      </c>
      <c r="DR85" s="2"/>
      <c r="DS85" s="2"/>
      <c r="DT85" s="2"/>
      <c r="DU85" s="2">
        <v>1010</v>
      </c>
      <c r="DV85" s="2" t="s">
        <v>113</v>
      </c>
      <c r="DW85" s="2" t="s">
        <v>113</v>
      </c>
      <c r="DX85" s="2">
        <v>1</v>
      </c>
      <c r="DY85" s="2"/>
      <c r="DZ85" s="2"/>
      <c r="EA85" s="2"/>
      <c r="EB85" s="2"/>
      <c r="EC85" s="2"/>
      <c r="ED85" s="2"/>
      <c r="EE85" s="2">
        <v>16510417</v>
      </c>
      <c r="EF85" s="2">
        <v>3</v>
      </c>
      <c r="EG85" s="2" t="s">
        <v>23</v>
      </c>
      <c r="EH85" s="2">
        <v>0</v>
      </c>
      <c r="EI85" s="2" t="s">
        <v>6</v>
      </c>
      <c r="EJ85" s="2">
        <v>2</v>
      </c>
      <c r="EK85" s="2">
        <v>110011</v>
      </c>
      <c r="EL85" s="2" t="s">
        <v>24</v>
      </c>
      <c r="EM85" s="2" t="s">
        <v>25</v>
      </c>
      <c r="EN85" s="2"/>
      <c r="EO85" s="2" t="s">
        <v>6</v>
      </c>
      <c r="EP85" s="2"/>
      <c r="EQ85" s="2">
        <v>0</v>
      </c>
      <c r="ER85" s="2">
        <v>153.02000000000001</v>
      </c>
      <c r="ES85" s="2">
        <v>153.02000000000001</v>
      </c>
      <c r="ET85" s="2">
        <v>0</v>
      </c>
      <c r="EU85" s="2">
        <v>0</v>
      </c>
      <c r="EV85" s="2">
        <v>0</v>
      </c>
      <c r="EW85" s="2">
        <v>0</v>
      </c>
      <c r="EX85" s="2">
        <v>0</v>
      </c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>
        <v>0</v>
      </c>
      <c r="FR85" s="2">
        <f t="shared" si="100"/>
        <v>0</v>
      </c>
      <c r="FS85" s="2">
        <v>0</v>
      </c>
      <c r="FT85" s="2"/>
      <c r="FU85" s="2"/>
      <c r="FV85" s="2"/>
      <c r="FW85" s="2"/>
      <c r="FX85" s="2">
        <v>80</v>
      </c>
      <c r="FY85" s="2">
        <v>60</v>
      </c>
      <c r="FZ85" s="2"/>
      <c r="GA85" s="2" t="s">
        <v>6</v>
      </c>
      <c r="GB85" s="2"/>
      <c r="GC85" s="2"/>
      <c r="GD85" s="2">
        <v>0</v>
      </c>
      <c r="GE85" s="2"/>
      <c r="GF85" s="2">
        <v>1736319385</v>
      </c>
      <c r="GG85" s="2">
        <v>1</v>
      </c>
      <c r="GH85" s="2">
        <v>1</v>
      </c>
      <c r="GI85" s="2">
        <v>-2</v>
      </c>
      <c r="GJ85" s="2">
        <v>0</v>
      </c>
      <c r="GK85" s="2">
        <f>ROUND(R85*(R12)/100,2)</f>
        <v>0</v>
      </c>
      <c r="GL85" s="2">
        <f t="shared" si="101"/>
        <v>0</v>
      </c>
      <c r="GM85" s="2">
        <f t="shared" si="102"/>
        <v>153.02000000000001</v>
      </c>
      <c r="GN85" s="2">
        <f t="shared" si="103"/>
        <v>0</v>
      </c>
      <c r="GO85" s="2">
        <f t="shared" si="104"/>
        <v>153.02000000000001</v>
      </c>
      <c r="GP85" s="2">
        <f t="shared" si="105"/>
        <v>0</v>
      </c>
      <c r="GQ85" s="2"/>
      <c r="GR85" s="2">
        <v>0</v>
      </c>
      <c r="GS85" s="2">
        <v>3</v>
      </c>
      <c r="GT85" s="2">
        <v>0</v>
      </c>
      <c r="GU85" s="2" t="s">
        <v>6</v>
      </c>
      <c r="GV85" s="2">
        <f t="shared" si="106"/>
        <v>0</v>
      </c>
      <c r="GW85" s="2">
        <v>1</v>
      </c>
      <c r="GX85" s="2">
        <f t="shared" si="107"/>
        <v>0</v>
      </c>
      <c r="GY85" s="2"/>
      <c r="GZ85" s="2"/>
      <c r="HA85" s="2">
        <v>0</v>
      </c>
      <c r="HB85" s="2">
        <v>0</v>
      </c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>
        <v>0</v>
      </c>
      <c r="IL85" s="2"/>
      <c r="IM85" s="2"/>
      <c r="IN85" s="2"/>
      <c r="IO85" s="2"/>
      <c r="IP85" s="2"/>
      <c r="IQ85" s="2"/>
      <c r="IR85" s="2"/>
      <c r="IS85" s="2"/>
      <c r="IT85" s="2"/>
      <c r="IU85" s="2"/>
    </row>
    <row r="86" spans="1:255" x14ac:dyDescent="0.2">
      <c r="A86">
        <v>18</v>
      </c>
      <c r="B86">
        <v>1</v>
      </c>
      <c r="C86">
        <v>81</v>
      </c>
      <c r="E86" t="s">
        <v>127</v>
      </c>
      <c r="F86" t="s">
        <v>128</v>
      </c>
      <c r="G86" t="s">
        <v>129</v>
      </c>
      <c r="H86" t="s">
        <v>113</v>
      </c>
      <c r="I86">
        <f>I82*J86</f>
        <v>1</v>
      </c>
      <c r="J86">
        <v>0.125</v>
      </c>
      <c r="O86">
        <f t="shared" si="69"/>
        <v>999.22</v>
      </c>
      <c r="P86">
        <f t="shared" si="70"/>
        <v>999.22</v>
      </c>
      <c r="Q86">
        <f t="shared" si="71"/>
        <v>0</v>
      </c>
      <c r="R86">
        <f t="shared" si="72"/>
        <v>0</v>
      </c>
      <c r="S86">
        <f t="shared" si="73"/>
        <v>0</v>
      </c>
      <c r="T86">
        <f t="shared" si="74"/>
        <v>0</v>
      </c>
      <c r="U86">
        <f t="shared" si="75"/>
        <v>0</v>
      </c>
      <c r="V86">
        <f t="shared" si="76"/>
        <v>0</v>
      </c>
      <c r="W86">
        <f t="shared" si="77"/>
        <v>0</v>
      </c>
      <c r="X86">
        <f t="shared" si="78"/>
        <v>0</v>
      </c>
      <c r="Y86">
        <f t="shared" si="79"/>
        <v>0</v>
      </c>
      <c r="AA86">
        <v>16670161</v>
      </c>
      <c r="AB86">
        <f t="shared" si="80"/>
        <v>153.02000000000001</v>
      </c>
      <c r="AC86">
        <f t="shared" si="81"/>
        <v>153.02000000000001</v>
      </c>
      <c r="AD86">
        <f t="shared" si="82"/>
        <v>0</v>
      </c>
      <c r="AE86">
        <f t="shared" si="83"/>
        <v>0</v>
      </c>
      <c r="AF86">
        <f t="shared" si="84"/>
        <v>0</v>
      </c>
      <c r="AG86">
        <f t="shared" si="85"/>
        <v>0</v>
      </c>
      <c r="AH86">
        <f t="shared" si="86"/>
        <v>0</v>
      </c>
      <c r="AI86">
        <f t="shared" si="87"/>
        <v>0</v>
      </c>
      <c r="AJ86">
        <f t="shared" si="88"/>
        <v>0</v>
      </c>
      <c r="AK86">
        <v>153.02000000000001</v>
      </c>
      <c r="AL86">
        <v>153.02000000000001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80</v>
      </c>
      <c r="AU86">
        <v>60</v>
      </c>
      <c r="AV86">
        <v>1</v>
      </c>
      <c r="AW86">
        <v>1</v>
      </c>
      <c r="AZ86">
        <v>6.53</v>
      </c>
      <c r="BA86">
        <v>1</v>
      </c>
      <c r="BB86">
        <v>1</v>
      </c>
      <c r="BC86">
        <v>6.53</v>
      </c>
      <c r="BD86" t="s">
        <v>6</v>
      </c>
      <c r="BE86" t="s">
        <v>6</v>
      </c>
      <c r="BF86" t="s">
        <v>6</v>
      </c>
      <c r="BG86" t="s">
        <v>6</v>
      </c>
      <c r="BH86">
        <v>3</v>
      </c>
      <c r="BI86">
        <v>2</v>
      </c>
      <c r="BJ86" t="s">
        <v>130</v>
      </c>
      <c r="BM86">
        <v>110011</v>
      </c>
      <c r="BN86">
        <v>0</v>
      </c>
      <c r="BO86" t="s">
        <v>6</v>
      </c>
      <c r="BP86">
        <v>0</v>
      </c>
      <c r="BQ86">
        <v>3</v>
      </c>
      <c r="BR86">
        <v>0</v>
      </c>
      <c r="BS86">
        <v>1</v>
      </c>
      <c r="BT86">
        <v>1</v>
      </c>
      <c r="BU86">
        <v>1</v>
      </c>
      <c r="BV86">
        <v>1</v>
      </c>
      <c r="BW86">
        <v>1</v>
      </c>
      <c r="BX86">
        <v>1</v>
      </c>
      <c r="BY86" t="s">
        <v>6</v>
      </c>
      <c r="BZ86">
        <v>80</v>
      </c>
      <c r="CA86">
        <v>60</v>
      </c>
      <c r="CF86">
        <v>0</v>
      </c>
      <c r="CG86">
        <v>0</v>
      </c>
      <c r="CM86">
        <v>0</v>
      </c>
      <c r="CN86" t="s">
        <v>6</v>
      </c>
      <c r="CO86">
        <v>0</v>
      </c>
      <c r="CP86">
        <f t="shared" si="89"/>
        <v>999.22</v>
      </c>
      <c r="CQ86">
        <f t="shared" si="90"/>
        <v>999.2206000000001</v>
      </c>
      <c r="CR86">
        <f t="shared" si="91"/>
        <v>0</v>
      </c>
      <c r="CS86">
        <f t="shared" si="92"/>
        <v>0</v>
      </c>
      <c r="CT86">
        <f t="shared" si="93"/>
        <v>0</v>
      </c>
      <c r="CU86">
        <f t="shared" si="94"/>
        <v>0</v>
      </c>
      <c r="CV86">
        <f t="shared" si="95"/>
        <v>0</v>
      </c>
      <c r="CW86">
        <f t="shared" si="96"/>
        <v>0</v>
      </c>
      <c r="CX86">
        <f t="shared" si="97"/>
        <v>0</v>
      </c>
      <c r="CY86">
        <f t="shared" si="98"/>
        <v>0</v>
      </c>
      <c r="CZ86">
        <f t="shared" si="99"/>
        <v>0</v>
      </c>
      <c r="DC86" t="s">
        <v>6</v>
      </c>
      <c r="DD86" t="s">
        <v>6</v>
      </c>
      <c r="DE86" t="s">
        <v>6</v>
      </c>
      <c r="DF86" t="s">
        <v>6</v>
      </c>
      <c r="DG86" t="s">
        <v>6</v>
      </c>
      <c r="DH86" t="s">
        <v>6</v>
      </c>
      <c r="DI86" t="s">
        <v>6</v>
      </c>
      <c r="DJ86" t="s">
        <v>6</v>
      </c>
      <c r="DK86" t="s">
        <v>6</v>
      </c>
      <c r="DL86" t="s">
        <v>6</v>
      </c>
      <c r="DM86" t="s">
        <v>6</v>
      </c>
      <c r="DN86">
        <v>0</v>
      </c>
      <c r="DO86">
        <v>0</v>
      </c>
      <c r="DP86">
        <v>1</v>
      </c>
      <c r="DQ86">
        <v>1</v>
      </c>
      <c r="DU86">
        <v>1010</v>
      </c>
      <c r="DV86" t="s">
        <v>113</v>
      </c>
      <c r="DW86" t="s">
        <v>113</v>
      </c>
      <c r="DX86">
        <v>1</v>
      </c>
      <c r="EE86">
        <v>16510417</v>
      </c>
      <c r="EF86">
        <v>3</v>
      </c>
      <c r="EG86" t="s">
        <v>23</v>
      </c>
      <c r="EH86">
        <v>0</v>
      </c>
      <c r="EI86" t="s">
        <v>6</v>
      </c>
      <c r="EJ86">
        <v>2</v>
      </c>
      <c r="EK86">
        <v>110011</v>
      </c>
      <c r="EL86" t="s">
        <v>24</v>
      </c>
      <c r="EM86" t="s">
        <v>25</v>
      </c>
      <c r="EO86" t="s">
        <v>6</v>
      </c>
      <c r="EQ86">
        <v>0</v>
      </c>
      <c r="ER86">
        <v>153.02000000000001</v>
      </c>
      <c r="ES86">
        <v>153.02000000000001</v>
      </c>
      <c r="ET86">
        <v>0</v>
      </c>
      <c r="EU86">
        <v>0</v>
      </c>
      <c r="EV86">
        <v>0</v>
      </c>
      <c r="EW86">
        <v>0</v>
      </c>
      <c r="EX86">
        <v>0</v>
      </c>
      <c r="FQ86">
        <v>0</v>
      </c>
      <c r="FR86">
        <f t="shared" si="100"/>
        <v>0</v>
      </c>
      <c r="FS86">
        <v>0</v>
      </c>
      <c r="FX86">
        <v>80</v>
      </c>
      <c r="FY86">
        <v>60</v>
      </c>
      <c r="GA86" t="s">
        <v>6</v>
      </c>
      <c r="GD86">
        <v>0</v>
      </c>
      <c r="GF86">
        <v>1736319385</v>
      </c>
      <c r="GG86">
        <v>1</v>
      </c>
      <c r="GH86">
        <v>1</v>
      </c>
      <c r="GI86">
        <v>4</v>
      </c>
      <c r="GJ86">
        <v>0</v>
      </c>
      <c r="GK86">
        <f>ROUND(R86*(S12)/100,2)</f>
        <v>0</v>
      </c>
      <c r="GL86">
        <f t="shared" si="101"/>
        <v>0</v>
      </c>
      <c r="GM86">
        <f t="shared" si="102"/>
        <v>999.22</v>
      </c>
      <c r="GN86">
        <f t="shared" si="103"/>
        <v>0</v>
      </c>
      <c r="GO86">
        <f t="shared" si="104"/>
        <v>999.22</v>
      </c>
      <c r="GP86">
        <f t="shared" si="105"/>
        <v>0</v>
      </c>
      <c r="GR86">
        <v>0</v>
      </c>
      <c r="GS86">
        <v>3</v>
      </c>
      <c r="GT86">
        <v>0</v>
      </c>
      <c r="GU86" t="s">
        <v>6</v>
      </c>
      <c r="GV86">
        <f t="shared" si="106"/>
        <v>0</v>
      </c>
      <c r="GW86">
        <v>1</v>
      </c>
      <c r="GX86">
        <f t="shared" si="107"/>
        <v>0</v>
      </c>
      <c r="HA86">
        <v>0</v>
      </c>
      <c r="HB86">
        <v>0</v>
      </c>
      <c r="IK86">
        <v>0</v>
      </c>
    </row>
    <row r="87" spans="1:255" x14ac:dyDescent="0.2">
      <c r="A87" s="2">
        <v>17</v>
      </c>
      <c r="B87" s="2">
        <v>1</v>
      </c>
      <c r="C87" s="2">
        <f>ROW(SmtRes!A90)</f>
        <v>90</v>
      </c>
      <c r="D87" s="2">
        <f>ROW(EtalonRes!A80)</f>
        <v>80</v>
      </c>
      <c r="E87" s="2" t="s">
        <v>131</v>
      </c>
      <c r="F87" s="2" t="s">
        <v>16</v>
      </c>
      <c r="G87" s="2" t="s">
        <v>132</v>
      </c>
      <c r="H87" s="2" t="s">
        <v>18</v>
      </c>
      <c r="I87" s="2">
        <v>425</v>
      </c>
      <c r="J87" s="2">
        <v>0</v>
      </c>
      <c r="K87" s="2"/>
      <c r="L87" s="2"/>
      <c r="M87" s="2"/>
      <c r="N87" s="2"/>
      <c r="O87" s="2">
        <f t="shared" si="69"/>
        <v>8036.75</v>
      </c>
      <c r="P87" s="2">
        <f t="shared" si="70"/>
        <v>1168.75</v>
      </c>
      <c r="Q87" s="2">
        <f t="shared" si="71"/>
        <v>0</v>
      </c>
      <c r="R87" s="2">
        <f t="shared" si="72"/>
        <v>0</v>
      </c>
      <c r="S87" s="2">
        <f t="shared" si="73"/>
        <v>6868</v>
      </c>
      <c r="T87" s="2">
        <f t="shared" si="74"/>
        <v>0</v>
      </c>
      <c r="U87" s="2">
        <f t="shared" si="75"/>
        <v>714</v>
      </c>
      <c r="V87" s="2">
        <f t="shared" si="76"/>
        <v>0</v>
      </c>
      <c r="W87" s="2">
        <f t="shared" si="77"/>
        <v>0</v>
      </c>
      <c r="X87" s="2">
        <f t="shared" si="78"/>
        <v>5494.4</v>
      </c>
      <c r="Y87" s="2">
        <f t="shared" si="79"/>
        <v>4120.8</v>
      </c>
      <c r="Z87" s="2"/>
      <c r="AA87" s="2">
        <v>16670159</v>
      </c>
      <c r="AB87" s="2">
        <f t="shared" si="80"/>
        <v>18.91</v>
      </c>
      <c r="AC87" s="2">
        <f t="shared" si="81"/>
        <v>2.75</v>
      </c>
      <c r="AD87" s="2">
        <f t="shared" si="82"/>
        <v>0</v>
      </c>
      <c r="AE87" s="2">
        <f t="shared" si="83"/>
        <v>0</v>
      </c>
      <c r="AF87" s="2">
        <f t="shared" si="84"/>
        <v>16.16</v>
      </c>
      <c r="AG87" s="2">
        <f t="shared" si="85"/>
        <v>0</v>
      </c>
      <c r="AH87" s="2">
        <f t="shared" si="86"/>
        <v>1.68</v>
      </c>
      <c r="AI87" s="2">
        <f t="shared" si="87"/>
        <v>0</v>
      </c>
      <c r="AJ87" s="2">
        <f t="shared" si="88"/>
        <v>0</v>
      </c>
      <c r="AK87" s="2">
        <v>18.91</v>
      </c>
      <c r="AL87" s="2">
        <v>2.75</v>
      </c>
      <c r="AM87" s="2">
        <v>0</v>
      </c>
      <c r="AN87" s="2">
        <v>0</v>
      </c>
      <c r="AO87" s="2">
        <v>16.16</v>
      </c>
      <c r="AP87" s="2">
        <v>0</v>
      </c>
      <c r="AQ87" s="2">
        <v>1.68</v>
      </c>
      <c r="AR87" s="2">
        <v>0</v>
      </c>
      <c r="AS87" s="2">
        <v>0</v>
      </c>
      <c r="AT87" s="2">
        <v>80</v>
      </c>
      <c r="AU87" s="2">
        <v>60</v>
      </c>
      <c r="AV87" s="2">
        <v>1</v>
      </c>
      <c r="AW87" s="2">
        <v>1</v>
      </c>
      <c r="AX87" s="2"/>
      <c r="AY87" s="2"/>
      <c r="AZ87" s="2">
        <v>1</v>
      </c>
      <c r="BA87" s="2">
        <v>1</v>
      </c>
      <c r="BB87" s="2">
        <v>1</v>
      </c>
      <c r="BC87" s="2">
        <v>1</v>
      </c>
      <c r="BD87" s="2" t="s">
        <v>6</v>
      </c>
      <c r="BE87" s="2" t="s">
        <v>6</v>
      </c>
      <c r="BF87" s="2" t="s">
        <v>6</v>
      </c>
      <c r="BG87" s="2" t="s">
        <v>6</v>
      </c>
      <c r="BH87" s="2">
        <v>0</v>
      </c>
      <c r="BI87" s="2">
        <v>2</v>
      </c>
      <c r="BJ87" s="2" t="s">
        <v>19</v>
      </c>
      <c r="BK87" s="2"/>
      <c r="BL87" s="2"/>
      <c r="BM87" s="2">
        <v>110011</v>
      </c>
      <c r="BN87" s="2">
        <v>0</v>
      </c>
      <c r="BO87" s="2" t="s">
        <v>6</v>
      </c>
      <c r="BP87" s="2">
        <v>0</v>
      </c>
      <c r="BQ87" s="2">
        <v>3</v>
      </c>
      <c r="BR87" s="2">
        <v>0</v>
      </c>
      <c r="BS87" s="2">
        <v>1</v>
      </c>
      <c r="BT87" s="2">
        <v>1</v>
      </c>
      <c r="BU87" s="2">
        <v>1</v>
      </c>
      <c r="BV87" s="2">
        <v>1</v>
      </c>
      <c r="BW87" s="2">
        <v>1</v>
      </c>
      <c r="BX87" s="2">
        <v>1</v>
      </c>
      <c r="BY87" s="2" t="s">
        <v>6</v>
      </c>
      <c r="BZ87" s="2">
        <v>80</v>
      </c>
      <c r="CA87" s="2">
        <v>60</v>
      </c>
      <c r="CB87" s="2"/>
      <c r="CC87" s="2"/>
      <c r="CD87" s="2"/>
      <c r="CE87" s="2"/>
      <c r="CF87" s="2">
        <v>0</v>
      </c>
      <c r="CG87" s="2">
        <v>0</v>
      </c>
      <c r="CH87" s="2"/>
      <c r="CI87" s="2"/>
      <c r="CJ87" s="2"/>
      <c r="CK87" s="2"/>
      <c r="CL87" s="2"/>
      <c r="CM87" s="2">
        <v>0</v>
      </c>
      <c r="CN87" s="2" t="s">
        <v>6</v>
      </c>
      <c r="CO87" s="2">
        <v>0</v>
      </c>
      <c r="CP87" s="2">
        <f t="shared" si="89"/>
        <v>8036.75</v>
      </c>
      <c r="CQ87" s="2">
        <f t="shared" si="90"/>
        <v>2.75</v>
      </c>
      <c r="CR87" s="2">
        <f t="shared" si="91"/>
        <v>0</v>
      </c>
      <c r="CS87" s="2">
        <f t="shared" si="92"/>
        <v>0</v>
      </c>
      <c r="CT87" s="2">
        <f t="shared" si="93"/>
        <v>16.16</v>
      </c>
      <c r="CU87" s="2">
        <f t="shared" si="94"/>
        <v>0</v>
      </c>
      <c r="CV87" s="2">
        <f t="shared" si="95"/>
        <v>1.68</v>
      </c>
      <c r="CW87" s="2">
        <f t="shared" si="96"/>
        <v>0</v>
      </c>
      <c r="CX87" s="2">
        <f t="shared" si="97"/>
        <v>0</v>
      </c>
      <c r="CY87" s="2">
        <f t="shared" si="98"/>
        <v>5494.4</v>
      </c>
      <c r="CZ87" s="2">
        <f t="shared" si="99"/>
        <v>4120.8</v>
      </c>
      <c r="DA87" s="2"/>
      <c r="DB87" s="2"/>
      <c r="DC87" s="2" t="s">
        <v>6</v>
      </c>
      <c r="DD87" s="2" t="s">
        <v>6</v>
      </c>
      <c r="DE87" s="2" t="s">
        <v>6</v>
      </c>
      <c r="DF87" s="2" t="s">
        <v>6</v>
      </c>
      <c r="DG87" s="2" t="s">
        <v>6</v>
      </c>
      <c r="DH87" s="2" t="s">
        <v>6</v>
      </c>
      <c r="DI87" s="2" t="s">
        <v>6</v>
      </c>
      <c r="DJ87" s="2" t="s">
        <v>6</v>
      </c>
      <c r="DK87" s="2" t="s">
        <v>6</v>
      </c>
      <c r="DL87" s="2" t="s">
        <v>6</v>
      </c>
      <c r="DM87" s="2" t="s">
        <v>6</v>
      </c>
      <c r="DN87" s="2">
        <v>0</v>
      </c>
      <c r="DO87" s="2">
        <v>0</v>
      </c>
      <c r="DP87" s="2">
        <v>1</v>
      </c>
      <c r="DQ87" s="2">
        <v>1</v>
      </c>
      <c r="DR87" s="2"/>
      <c r="DS87" s="2"/>
      <c r="DT87" s="2"/>
      <c r="DU87" s="2">
        <v>1013</v>
      </c>
      <c r="DV87" s="2" t="s">
        <v>18</v>
      </c>
      <c r="DW87" s="2" t="s">
        <v>18</v>
      </c>
      <c r="DX87" s="2">
        <v>1</v>
      </c>
      <c r="DY87" s="2"/>
      <c r="DZ87" s="2"/>
      <c r="EA87" s="2"/>
      <c r="EB87" s="2"/>
      <c r="EC87" s="2"/>
      <c r="ED87" s="2"/>
      <c r="EE87" s="2">
        <v>16510417</v>
      </c>
      <c r="EF87" s="2">
        <v>3</v>
      </c>
      <c r="EG87" s="2" t="s">
        <v>23</v>
      </c>
      <c r="EH87" s="2">
        <v>0</v>
      </c>
      <c r="EI87" s="2" t="s">
        <v>6</v>
      </c>
      <c r="EJ87" s="2">
        <v>2</v>
      </c>
      <c r="EK87" s="2">
        <v>110011</v>
      </c>
      <c r="EL87" s="2" t="s">
        <v>24</v>
      </c>
      <c r="EM87" s="2" t="s">
        <v>25</v>
      </c>
      <c r="EN87" s="2"/>
      <c r="EO87" s="2" t="s">
        <v>6</v>
      </c>
      <c r="EP87" s="2"/>
      <c r="EQ87" s="2">
        <v>0</v>
      </c>
      <c r="ER87" s="2">
        <v>18.91</v>
      </c>
      <c r="ES87" s="2">
        <v>2.75</v>
      </c>
      <c r="ET87" s="2">
        <v>0</v>
      </c>
      <c r="EU87" s="2">
        <v>0</v>
      </c>
      <c r="EV87" s="2">
        <v>16.16</v>
      </c>
      <c r="EW87" s="2">
        <v>1.68</v>
      </c>
      <c r="EX87" s="2">
        <v>0</v>
      </c>
      <c r="EY87" s="2">
        <v>0</v>
      </c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>
        <v>0</v>
      </c>
      <c r="FR87" s="2">
        <f t="shared" si="100"/>
        <v>0</v>
      </c>
      <c r="FS87" s="2">
        <v>0</v>
      </c>
      <c r="FT87" s="2"/>
      <c r="FU87" s="2"/>
      <c r="FV87" s="2"/>
      <c r="FW87" s="2"/>
      <c r="FX87" s="2">
        <v>80</v>
      </c>
      <c r="FY87" s="2">
        <v>60</v>
      </c>
      <c r="FZ87" s="2"/>
      <c r="GA87" s="2" t="s">
        <v>6</v>
      </c>
      <c r="GB87" s="2"/>
      <c r="GC87" s="2"/>
      <c r="GD87" s="2">
        <v>0</v>
      </c>
      <c r="GE87" s="2"/>
      <c r="GF87" s="2">
        <v>209323162</v>
      </c>
      <c r="GG87" s="2">
        <v>1</v>
      </c>
      <c r="GH87" s="2">
        <v>1</v>
      </c>
      <c r="GI87" s="2">
        <v>-2</v>
      </c>
      <c r="GJ87" s="2">
        <v>0</v>
      </c>
      <c r="GK87" s="2">
        <f>ROUND(R87*(R12)/100,2)</f>
        <v>0</v>
      </c>
      <c r="GL87" s="2">
        <f t="shared" si="101"/>
        <v>0</v>
      </c>
      <c r="GM87" s="2">
        <f t="shared" si="102"/>
        <v>17651.95</v>
      </c>
      <c r="GN87" s="2">
        <f t="shared" si="103"/>
        <v>0</v>
      </c>
      <c r="GO87" s="2">
        <f t="shared" si="104"/>
        <v>17651.95</v>
      </c>
      <c r="GP87" s="2">
        <f t="shared" si="105"/>
        <v>0</v>
      </c>
      <c r="GQ87" s="2"/>
      <c r="GR87" s="2">
        <v>0</v>
      </c>
      <c r="GS87" s="2">
        <v>3</v>
      </c>
      <c r="GT87" s="2">
        <v>0</v>
      </c>
      <c r="GU87" s="2" t="s">
        <v>6</v>
      </c>
      <c r="GV87" s="2">
        <f t="shared" si="106"/>
        <v>0</v>
      </c>
      <c r="GW87" s="2">
        <v>1</v>
      </c>
      <c r="GX87" s="2">
        <f t="shared" si="107"/>
        <v>0</v>
      </c>
      <c r="GY87" s="2"/>
      <c r="GZ87" s="2"/>
      <c r="HA87" s="2">
        <v>0</v>
      </c>
      <c r="HB87" s="2">
        <v>0</v>
      </c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>
        <v>0</v>
      </c>
      <c r="IL87" s="2"/>
      <c r="IM87" s="2"/>
      <c r="IN87" s="2"/>
      <c r="IO87" s="2"/>
      <c r="IP87" s="2"/>
      <c r="IQ87" s="2"/>
      <c r="IR87" s="2"/>
      <c r="IS87" s="2"/>
      <c r="IT87" s="2"/>
      <c r="IU87" s="2"/>
    </row>
    <row r="88" spans="1:255" x14ac:dyDescent="0.2">
      <c r="A88">
        <v>17</v>
      </c>
      <c r="B88">
        <v>1</v>
      </c>
      <c r="C88">
        <f>ROW(SmtRes!A98)</f>
        <v>98</v>
      </c>
      <c r="D88">
        <f>ROW(EtalonRes!A86)</f>
        <v>86</v>
      </c>
      <c r="E88" t="s">
        <v>131</v>
      </c>
      <c r="F88" t="s">
        <v>16</v>
      </c>
      <c r="G88" t="s">
        <v>132</v>
      </c>
      <c r="H88" t="s">
        <v>18</v>
      </c>
      <c r="I88">
        <v>425</v>
      </c>
      <c r="J88">
        <v>0</v>
      </c>
      <c r="O88">
        <f t="shared" si="69"/>
        <v>52479.98</v>
      </c>
      <c r="P88">
        <f t="shared" si="70"/>
        <v>7631.94</v>
      </c>
      <c r="Q88">
        <f t="shared" si="71"/>
        <v>0</v>
      </c>
      <c r="R88">
        <f t="shared" si="72"/>
        <v>0</v>
      </c>
      <c r="S88">
        <f t="shared" si="73"/>
        <v>44848.04</v>
      </c>
      <c r="T88">
        <f t="shared" si="74"/>
        <v>0</v>
      </c>
      <c r="U88">
        <f t="shared" si="75"/>
        <v>714</v>
      </c>
      <c r="V88">
        <f t="shared" si="76"/>
        <v>0</v>
      </c>
      <c r="W88">
        <f t="shared" si="77"/>
        <v>0</v>
      </c>
      <c r="X88">
        <f t="shared" si="78"/>
        <v>35878.43</v>
      </c>
      <c r="Y88">
        <f t="shared" si="79"/>
        <v>26908.82</v>
      </c>
      <c r="AA88">
        <v>16670161</v>
      </c>
      <c r="AB88">
        <f t="shared" si="80"/>
        <v>18.91</v>
      </c>
      <c r="AC88">
        <f t="shared" si="81"/>
        <v>2.75</v>
      </c>
      <c r="AD88">
        <f t="shared" si="82"/>
        <v>0</v>
      </c>
      <c r="AE88">
        <f t="shared" si="83"/>
        <v>0</v>
      </c>
      <c r="AF88">
        <f t="shared" si="84"/>
        <v>16.16</v>
      </c>
      <c r="AG88">
        <f t="shared" si="85"/>
        <v>0</v>
      </c>
      <c r="AH88">
        <f t="shared" si="86"/>
        <v>1.68</v>
      </c>
      <c r="AI88">
        <f t="shared" si="87"/>
        <v>0</v>
      </c>
      <c r="AJ88">
        <f t="shared" si="88"/>
        <v>0</v>
      </c>
      <c r="AK88">
        <v>18.91</v>
      </c>
      <c r="AL88">
        <v>2.75</v>
      </c>
      <c r="AM88">
        <v>0</v>
      </c>
      <c r="AN88">
        <v>0</v>
      </c>
      <c r="AO88">
        <v>16.16</v>
      </c>
      <c r="AP88">
        <v>0</v>
      </c>
      <c r="AQ88">
        <v>1.68</v>
      </c>
      <c r="AR88">
        <v>0</v>
      </c>
      <c r="AS88">
        <v>0</v>
      </c>
      <c r="AT88">
        <v>80</v>
      </c>
      <c r="AU88">
        <v>60</v>
      </c>
      <c r="AV88">
        <v>1</v>
      </c>
      <c r="AW88">
        <v>1</v>
      </c>
      <c r="AZ88">
        <v>6.53</v>
      </c>
      <c r="BA88">
        <v>6.53</v>
      </c>
      <c r="BB88">
        <v>6.53</v>
      </c>
      <c r="BC88">
        <v>6.53</v>
      </c>
      <c r="BD88" t="s">
        <v>6</v>
      </c>
      <c r="BE88" t="s">
        <v>6</v>
      </c>
      <c r="BF88" t="s">
        <v>6</v>
      </c>
      <c r="BG88" t="s">
        <v>6</v>
      </c>
      <c r="BH88">
        <v>0</v>
      </c>
      <c r="BI88">
        <v>2</v>
      </c>
      <c r="BJ88" t="s">
        <v>19</v>
      </c>
      <c r="BM88">
        <v>110011</v>
      </c>
      <c r="BN88">
        <v>0</v>
      </c>
      <c r="BO88" t="s">
        <v>6</v>
      </c>
      <c r="BP88">
        <v>0</v>
      </c>
      <c r="BQ88">
        <v>3</v>
      </c>
      <c r="BR88">
        <v>0</v>
      </c>
      <c r="BS88">
        <v>6.53</v>
      </c>
      <c r="BT88">
        <v>1</v>
      </c>
      <c r="BU88">
        <v>1</v>
      </c>
      <c r="BV88">
        <v>1</v>
      </c>
      <c r="BW88">
        <v>1</v>
      </c>
      <c r="BX88">
        <v>1</v>
      </c>
      <c r="BY88" t="s">
        <v>6</v>
      </c>
      <c r="BZ88">
        <v>80</v>
      </c>
      <c r="CA88">
        <v>60</v>
      </c>
      <c r="CF88">
        <v>0</v>
      </c>
      <c r="CG88">
        <v>0</v>
      </c>
      <c r="CM88">
        <v>0</v>
      </c>
      <c r="CN88" t="s">
        <v>6</v>
      </c>
      <c r="CO88">
        <v>0</v>
      </c>
      <c r="CP88">
        <f t="shared" si="89"/>
        <v>52479.98</v>
      </c>
      <c r="CQ88">
        <f t="shared" si="90"/>
        <v>17.9575</v>
      </c>
      <c r="CR88">
        <f t="shared" si="91"/>
        <v>0</v>
      </c>
      <c r="CS88">
        <f t="shared" si="92"/>
        <v>0</v>
      </c>
      <c r="CT88">
        <f t="shared" si="93"/>
        <v>105.5248</v>
      </c>
      <c r="CU88">
        <f t="shared" si="94"/>
        <v>0</v>
      </c>
      <c r="CV88">
        <f t="shared" si="95"/>
        <v>1.68</v>
      </c>
      <c r="CW88">
        <f t="shared" si="96"/>
        <v>0</v>
      </c>
      <c r="CX88">
        <f t="shared" si="97"/>
        <v>0</v>
      </c>
      <c r="CY88">
        <f t="shared" si="98"/>
        <v>35878.432000000001</v>
      </c>
      <c r="CZ88">
        <f t="shared" si="99"/>
        <v>26908.824000000001</v>
      </c>
      <c r="DC88" t="s">
        <v>6</v>
      </c>
      <c r="DD88" t="s">
        <v>6</v>
      </c>
      <c r="DE88" t="s">
        <v>6</v>
      </c>
      <c r="DF88" t="s">
        <v>6</v>
      </c>
      <c r="DG88" t="s">
        <v>6</v>
      </c>
      <c r="DH88" t="s">
        <v>6</v>
      </c>
      <c r="DI88" t="s">
        <v>6</v>
      </c>
      <c r="DJ88" t="s">
        <v>6</v>
      </c>
      <c r="DK88" t="s">
        <v>6</v>
      </c>
      <c r="DL88" t="s">
        <v>6</v>
      </c>
      <c r="DM88" t="s">
        <v>6</v>
      </c>
      <c r="DN88">
        <v>0</v>
      </c>
      <c r="DO88">
        <v>0</v>
      </c>
      <c r="DP88">
        <v>1</v>
      </c>
      <c r="DQ88">
        <v>1</v>
      </c>
      <c r="DU88">
        <v>1013</v>
      </c>
      <c r="DV88" t="s">
        <v>18</v>
      </c>
      <c r="DW88" t="s">
        <v>18</v>
      </c>
      <c r="DX88">
        <v>1</v>
      </c>
      <c r="EE88">
        <v>16510417</v>
      </c>
      <c r="EF88">
        <v>3</v>
      </c>
      <c r="EG88" t="s">
        <v>23</v>
      </c>
      <c r="EH88">
        <v>0</v>
      </c>
      <c r="EI88" t="s">
        <v>6</v>
      </c>
      <c r="EJ88">
        <v>2</v>
      </c>
      <c r="EK88">
        <v>110011</v>
      </c>
      <c r="EL88" t="s">
        <v>24</v>
      </c>
      <c r="EM88" t="s">
        <v>25</v>
      </c>
      <c r="EO88" t="s">
        <v>6</v>
      </c>
      <c r="EQ88">
        <v>0</v>
      </c>
      <c r="ER88">
        <v>18.91</v>
      </c>
      <c r="ES88">
        <v>2.75</v>
      </c>
      <c r="ET88">
        <v>0</v>
      </c>
      <c r="EU88">
        <v>0</v>
      </c>
      <c r="EV88">
        <v>16.16</v>
      </c>
      <c r="EW88">
        <v>1.68</v>
      </c>
      <c r="EX88">
        <v>0</v>
      </c>
      <c r="EY88">
        <v>0</v>
      </c>
      <c r="FQ88">
        <v>0</v>
      </c>
      <c r="FR88">
        <f t="shared" si="100"/>
        <v>0</v>
      </c>
      <c r="FS88">
        <v>0</v>
      </c>
      <c r="FX88">
        <v>80</v>
      </c>
      <c r="FY88">
        <v>60</v>
      </c>
      <c r="GA88" t="s">
        <v>6</v>
      </c>
      <c r="GD88">
        <v>0</v>
      </c>
      <c r="GF88">
        <v>209323162</v>
      </c>
      <c r="GG88">
        <v>1</v>
      </c>
      <c r="GH88">
        <v>1</v>
      </c>
      <c r="GI88">
        <v>4</v>
      </c>
      <c r="GJ88">
        <v>0</v>
      </c>
      <c r="GK88">
        <f>ROUND(R88*(S12)/100,2)</f>
        <v>0</v>
      </c>
      <c r="GL88">
        <f t="shared" si="101"/>
        <v>0</v>
      </c>
      <c r="GM88">
        <f t="shared" si="102"/>
        <v>115267.23</v>
      </c>
      <c r="GN88">
        <f t="shared" si="103"/>
        <v>0</v>
      </c>
      <c r="GO88">
        <f t="shared" si="104"/>
        <v>115267.23</v>
      </c>
      <c r="GP88">
        <f t="shared" si="105"/>
        <v>0</v>
      </c>
      <c r="GR88">
        <v>0</v>
      </c>
      <c r="GS88">
        <v>3</v>
      </c>
      <c r="GT88">
        <v>0</v>
      </c>
      <c r="GU88" t="s">
        <v>6</v>
      </c>
      <c r="GV88">
        <f t="shared" si="106"/>
        <v>0</v>
      </c>
      <c r="GW88">
        <v>1</v>
      </c>
      <c r="GX88">
        <f t="shared" si="107"/>
        <v>0</v>
      </c>
      <c r="HA88">
        <v>0</v>
      </c>
      <c r="HB88">
        <v>0</v>
      </c>
      <c r="IK88">
        <v>0</v>
      </c>
    </row>
    <row r="89" spans="1:255" x14ac:dyDescent="0.2">
      <c r="A89" s="2">
        <v>18</v>
      </c>
      <c r="B89" s="2">
        <v>1</v>
      </c>
      <c r="C89" s="2">
        <v>88</v>
      </c>
      <c r="D89" s="2"/>
      <c r="E89" s="2" t="s">
        <v>133</v>
      </c>
      <c r="F89" s="2" t="s">
        <v>134</v>
      </c>
      <c r="G89" s="2" t="s">
        <v>135</v>
      </c>
      <c r="H89" s="2" t="s">
        <v>136</v>
      </c>
      <c r="I89" s="2">
        <f>I87*J89</f>
        <v>39.4</v>
      </c>
      <c r="J89" s="2">
        <v>9.270588235294118E-2</v>
      </c>
      <c r="K89" s="2"/>
      <c r="L89" s="2"/>
      <c r="M89" s="2"/>
      <c r="N89" s="2"/>
      <c r="O89" s="2">
        <f t="shared" si="69"/>
        <v>45909.67</v>
      </c>
      <c r="P89" s="2">
        <f t="shared" si="70"/>
        <v>45909.67</v>
      </c>
      <c r="Q89" s="2">
        <f t="shared" si="71"/>
        <v>0</v>
      </c>
      <c r="R89" s="2">
        <f t="shared" si="72"/>
        <v>0</v>
      </c>
      <c r="S89" s="2">
        <f t="shared" si="73"/>
        <v>0</v>
      </c>
      <c r="T89" s="2">
        <f t="shared" si="74"/>
        <v>0</v>
      </c>
      <c r="U89" s="2">
        <f t="shared" si="75"/>
        <v>0</v>
      </c>
      <c r="V89" s="2">
        <f t="shared" si="76"/>
        <v>0</v>
      </c>
      <c r="W89" s="2">
        <f t="shared" si="77"/>
        <v>0</v>
      </c>
      <c r="X89" s="2">
        <f t="shared" si="78"/>
        <v>0</v>
      </c>
      <c r="Y89" s="2">
        <f t="shared" si="79"/>
        <v>0</v>
      </c>
      <c r="Z89" s="2"/>
      <c r="AA89" s="2">
        <v>16670159</v>
      </c>
      <c r="AB89" s="2">
        <f t="shared" si="80"/>
        <v>1165.22</v>
      </c>
      <c r="AC89" s="2">
        <f t="shared" si="81"/>
        <v>1165.22</v>
      </c>
      <c r="AD89" s="2">
        <f t="shared" si="82"/>
        <v>0</v>
      </c>
      <c r="AE89" s="2">
        <f t="shared" si="83"/>
        <v>0</v>
      </c>
      <c r="AF89" s="2">
        <f t="shared" si="84"/>
        <v>0</v>
      </c>
      <c r="AG89" s="2">
        <f t="shared" si="85"/>
        <v>0</v>
      </c>
      <c r="AH89" s="2">
        <f t="shared" si="86"/>
        <v>0</v>
      </c>
      <c r="AI89" s="2">
        <f t="shared" si="87"/>
        <v>0</v>
      </c>
      <c r="AJ89" s="2">
        <f t="shared" si="88"/>
        <v>0</v>
      </c>
      <c r="AK89" s="2">
        <v>1165.22</v>
      </c>
      <c r="AL89" s="2">
        <v>1165.22</v>
      </c>
      <c r="AM89" s="2">
        <v>0</v>
      </c>
      <c r="AN89" s="2">
        <v>0</v>
      </c>
      <c r="AO89" s="2">
        <v>0</v>
      </c>
      <c r="AP89" s="2">
        <v>0</v>
      </c>
      <c r="AQ89" s="2">
        <v>0</v>
      </c>
      <c r="AR89" s="2">
        <v>0</v>
      </c>
      <c r="AS89" s="2">
        <v>0</v>
      </c>
      <c r="AT89" s="2">
        <v>80</v>
      </c>
      <c r="AU89" s="2">
        <v>60</v>
      </c>
      <c r="AV89" s="2">
        <v>1</v>
      </c>
      <c r="AW89" s="2">
        <v>1</v>
      </c>
      <c r="AX89" s="2"/>
      <c r="AY89" s="2"/>
      <c r="AZ89" s="2">
        <v>1</v>
      </c>
      <c r="BA89" s="2">
        <v>1</v>
      </c>
      <c r="BB89" s="2">
        <v>1</v>
      </c>
      <c r="BC89" s="2">
        <v>1</v>
      </c>
      <c r="BD89" s="2" t="s">
        <v>6</v>
      </c>
      <c r="BE89" s="2" t="s">
        <v>6</v>
      </c>
      <c r="BF89" s="2" t="s">
        <v>6</v>
      </c>
      <c r="BG89" s="2" t="s">
        <v>6</v>
      </c>
      <c r="BH89" s="2">
        <v>3</v>
      </c>
      <c r="BI89" s="2">
        <v>2</v>
      </c>
      <c r="BJ89" s="2" t="s">
        <v>137</v>
      </c>
      <c r="BK89" s="2"/>
      <c r="BL89" s="2"/>
      <c r="BM89" s="2">
        <v>110011</v>
      </c>
      <c r="BN89" s="2">
        <v>0</v>
      </c>
      <c r="BO89" s="2" t="s">
        <v>6</v>
      </c>
      <c r="BP89" s="2">
        <v>0</v>
      </c>
      <c r="BQ89" s="2">
        <v>3</v>
      </c>
      <c r="BR89" s="2">
        <v>0</v>
      </c>
      <c r="BS89" s="2">
        <v>1</v>
      </c>
      <c r="BT89" s="2">
        <v>1</v>
      </c>
      <c r="BU89" s="2">
        <v>1</v>
      </c>
      <c r="BV89" s="2">
        <v>1</v>
      </c>
      <c r="BW89" s="2">
        <v>1</v>
      </c>
      <c r="BX89" s="2">
        <v>1</v>
      </c>
      <c r="BY89" s="2" t="s">
        <v>6</v>
      </c>
      <c r="BZ89" s="2">
        <v>80</v>
      </c>
      <c r="CA89" s="2">
        <v>60</v>
      </c>
      <c r="CB89" s="2"/>
      <c r="CC89" s="2"/>
      <c r="CD89" s="2"/>
      <c r="CE89" s="2"/>
      <c r="CF89" s="2">
        <v>0</v>
      </c>
      <c r="CG89" s="2">
        <v>0</v>
      </c>
      <c r="CH89" s="2"/>
      <c r="CI89" s="2"/>
      <c r="CJ89" s="2"/>
      <c r="CK89" s="2"/>
      <c r="CL89" s="2"/>
      <c r="CM89" s="2">
        <v>0</v>
      </c>
      <c r="CN89" s="2" t="s">
        <v>6</v>
      </c>
      <c r="CO89" s="2">
        <v>0</v>
      </c>
      <c r="CP89" s="2">
        <f t="shared" si="89"/>
        <v>45909.67</v>
      </c>
      <c r="CQ89" s="2">
        <f t="shared" si="90"/>
        <v>1165.22</v>
      </c>
      <c r="CR89" s="2">
        <f t="shared" si="91"/>
        <v>0</v>
      </c>
      <c r="CS89" s="2">
        <f t="shared" si="92"/>
        <v>0</v>
      </c>
      <c r="CT89" s="2">
        <f t="shared" si="93"/>
        <v>0</v>
      </c>
      <c r="CU89" s="2">
        <f t="shared" si="94"/>
        <v>0</v>
      </c>
      <c r="CV89" s="2">
        <f t="shared" si="95"/>
        <v>0</v>
      </c>
      <c r="CW89" s="2">
        <f t="shared" si="96"/>
        <v>0</v>
      </c>
      <c r="CX89" s="2">
        <f t="shared" si="97"/>
        <v>0</v>
      </c>
      <c r="CY89" s="2">
        <f t="shared" si="98"/>
        <v>0</v>
      </c>
      <c r="CZ89" s="2">
        <f t="shared" si="99"/>
        <v>0</v>
      </c>
      <c r="DA89" s="2"/>
      <c r="DB89" s="2"/>
      <c r="DC89" s="2" t="s">
        <v>6</v>
      </c>
      <c r="DD89" s="2" t="s">
        <v>6</v>
      </c>
      <c r="DE89" s="2" t="s">
        <v>6</v>
      </c>
      <c r="DF89" s="2" t="s">
        <v>6</v>
      </c>
      <c r="DG89" s="2" t="s">
        <v>6</v>
      </c>
      <c r="DH89" s="2" t="s">
        <v>6</v>
      </c>
      <c r="DI89" s="2" t="s">
        <v>6</v>
      </c>
      <c r="DJ89" s="2" t="s">
        <v>6</v>
      </c>
      <c r="DK89" s="2" t="s">
        <v>6</v>
      </c>
      <c r="DL89" s="2" t="s">
        <v>6</v>
      </c>
      <c r="DM89" s="2" t="s">
        <v>6</v>
      </c>
      <c r="DN89" s="2">
        <v>0</v>
      </c>
      <c r="DO89" s="2">
        <v>0</v>
      </c>
      <c r="DP89" s="2">
        <v>1</v>
      </c>
      <c r="DQ89" s="2">
        <v>1</v>
      </c>
      <c r="DR89" s="2"/>
      <c r="DS89" s="2"/>
      <c r="DT89" s="2"/>
      <c r="DU89" s="2">
        <v>1010</v>
      </c>
      <c r="DV89" s="2" t="s">
        <v>136</v>
      </c>
      <c r="DW89" s="2" t="s">
        <v>136</v>
      </c>
      <c r="DX89" s="2">
        <v>10</v>
      </c>
      <c r="DY89" s="2"/>
      <c r="DZ89" s="2"/>
      <c r="EA89" s="2"/>
      <c r="EB89" s="2"/>
      <c r="EC89" s="2"/>
      <c r="ED89" s="2"/>
      <c r="EE89" s="2">
        <v>16510417</v>
      </c>
      <c r="EF89" s="2">
        <v>3</v>
      </c>
      <c r="EG89" s="2" t="s">
        <v>23</v>
      </c>
      <c r="EH89" s="2">
        <v>0</v>
      </c>
      <c r="EI89" s="2" t="s">
        <v>6</v>
      </c>
      <c r="EJ89" s="2">
        <v>2</v>
      </c>
      <c r="EK89" s="2">
        <v>110011</v>
      </c>
      <c r="EL89" s="2" t="s">
        <v>24</v>
      </c>
      <c r="EM89" s="2" t="s">
        <v>25</v>
      </c>
      <c r="EN89" s="2"/>
      <c r="EO89" s="2" t="s">
        <v>6</v>
      </c>
      <c r="EP89" s="2"/>
      <c r="EQ89" s="2">
        <v>0</v>
      </c>
      <c r="ER89" s="2">
        <v>1165.22</v>
      </c>
      <c r="ES89" s="2">
        <v>1165.22</v>
      </c>
      <c r="ET89" s="2">
        <v>0</v>
      </c>
      <c r="EU89" s="2">
        <v>0</v>
      </c>
      <c r="EV89" s="2">
        <v>0</v>
      </c>
      <c r="EW89" s="2">
        <v>0</v>
      </c>
      <c r="EX89" s="2">
        <v>0</v>
      </c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>
        <v>0</v>
      </c>
      <c r="FR89" s="2">
        <f t="shared" si="100"/>
        <v>0</v>
      </c>
      <c r="FS89" s="2">
        <v>0</v>
      </c>
      <c r="FT89" s="2"/>
      <c r="FU89" s="2"/>
      <c r="FV89" s="2"/>
      <c r="FW89" s="2"/>
      <c r="FX89" s="2">
        <v>80</v>
      </c>
      <c r="FY89" s="2">
        <v>60</v>
      </c>
      <c r="FZ89" s="2"/>
      <c r="GA89" s="2" t="s">
        <v>6</v>
      </c>
      <c r="GB89" s="2"/>
      <c r="GC89" s="2"/>
      <c r="GD89" s="2">
        <v>0</v>
      </c>
      <c r="GE89" s="2"/>
      <c r="GF89" s="2">
        <v>-1785852769</v>
      </c>
      <c r="GG89" s="2">
        <v>1</v>
      </c>
      <c r="GH89" s="2">
        <v>1</v>
      </c>
      <c r="GI89" s="2">
        <v>-2</v>
      </c>
      <c r="GJ89" s="2">
        <v>0</v>
      </c>
      <c r="GK89" s="2">
        <f>ROUND(R89*(R12)/100,2)</f>
        <v>0</v>
      </c>
      <c r="GL89" s="2">
        <f t="shared" si="101"/>
        <v>0</v>
      </c>
      <c r="GM89" s="2">
        <f t="shared" si="102"/>
        <v>45909.67</v>
      </c>
      <c r="GN89" s="2">
        <f t="shared" si="103"/>
        <v>0</v>
      </c>
      <c r="GO89" s="2">
        <f t="shared" si="104"/>
        <v>45909.67</v>
      </c>
      <c r="GP89" s="2">
        <f t="shared" si="105"/>
        <v>0</v>
      </c>
      <c r="GQ89" s="2"/>
      <c r="GR89" s="2">
        <v>0</v>
      </c>
      <c r="GS89" s="2">
        <v>3</v>
      </c>
      <c r="GT89" s="2">
        <v>0</v>
      </c>
      <c r="GU89" s="2" t="s">
        <v>6</v>
      </c>
      <c r="GV89" s="2">
        <f t="shared" si="106"/>
        <v>0</v>
      </c>
      <c r="GW89" s="2">
        <v>1</v>
      </c>
      <c r="GX89" s="2">
        <f t="shared" si="107"/>
        <v>0</v>
      </c>
      <c r="GY89" s="2"/>
      <c r="GZ89" s="2"/>
      <c r="HA89" s="2">
        <v>0</v>
      </c>
      <c r="HB89" s="2">
        <v>0</v>
      </c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>
        <v>0</v>
      </c>
      <c r="IL89" s="2"/>
      <c r="IM89" s="2"/>
      <c r="IN89" s="2"/>
      <c r="IO89" s="2"/>
      <c r="IP89" s="2"/>
      <c r="IQ89" s="2"/>
      <c r="IR89" s="2"/>
      <c r="IS89" s="2"/>
      <c r="IT89" s="2"/>
      <c r="IU89" s="2"/>
    </row>
    <row r="90" spans="1:255" x14ac:dyDescent="0.2">
      <c r="A90">
        <v>18</v>
      </c>
      <c r="B90">
        <v>1</v>
      </c>
      <c r="C90">
        <v>96</v>
      </c>
      <c r="E90" t="s">
        <v>133</v>
      </c>
      <c r="F90" t="s">
        <v>134</v>
      </c>
      <c r="G90" t="s">
        <v>135</v>
      </c>
      <c r="H90" t="s">
        <v>136</v>
      </c>
      <c r="I90">
        <f>I88*J90</f>
        <v>39.4</v>
      </c>
      <c r="J90">
        <v>9.270588235294118E-2</v>
      </c>
      <c r="O90">
        <f t="shared" si="69"/>
        <v>299790.13</v>
      </c>
      <c r="P90">
        <f t="shared" si="70"/>
        <v>299790.13</v>
      </c>
      <c r="Q90">
        <f t="shared" si="71"/>
        <v>0</v>
      </c>
      <c r="R90">
        <f t="shared" si="72"/>
        <v>0</v>
      </c>
      <c r="S90">
        <f t="shared" si="73"/>
        <v>0</v>
      </c>
      <c r="T90">
        <f t="shared" si="74"/>
        <v>0</v>
      </c>
      <c r="U90">
        <f t="shared" si="75"/>
        <v>0</v>
      </c>
      <c r="V90">
        <f t="shared" si="76"/>
        <v>0</v>
      </c>
      <c r="W90">
        <f t="shared" si="77"/>
        <v>0</v>
      </c>
      <c r="X90">
        <f t="shared" si="78"/>
        <v>0</v>
      </c>
      <c r="Y90">
        <f t="shared" si="79"/>
        <v>0</v>
      </c>
      <c r="AA90">
        <v>16670161</v>
      </c>
      <c r="AB90">
        <f t="shared" si="80"/>
        <v>1165.22</v>
      </c>
      <c r="AC90">
        <f t="shared" si="81"/>
        <v>1165.22</v>
      </c>
      <c r="AD90">
        <f t="shared" si="82"/>
        <v>0</v>
      </c>
      <c r="AE90">
        <f t="shared" si="83"/>
        <v>0</v>
      </c>
      <c r="AF90">
        <f t="shared" si="84"/>
        <v>0</v>
      </c>
      <c r="AG90">
        <f t="shared" si="85"/>
        <v>0</v>
      </c>
      <c r="AH90">
        <f t="shared" si="86"/>
        <v>0</v>
      </c>
      <c r="AI90">
        <f t="shared" si="87"/>
        <v>0</v>
      </c>
      <c r="AJ90">
        <f t="shared" si="88"/>
        <v>0</v>
      </c>
      <c r="AK90">
        <v>1165.22</v>
      </c>
      <c r="AL90">
        <v>1165.22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80</v>
      </c>
      <c r="AU90">
        <v>60</v>
      </c>
      <c r="AV90">
        <v>1</v>
      </c>
      <c r="AW90">
        <v>1</v>
      </c>
      <c r="AZ90">
        <v>6.53</v>
      </c>
      <c r="BA90">
        <v>1</v>
      </c>
      <c r="BB90">
        <v>1</v>
      </c>
      <c r="BC90">
        <v>6.53</v>
      </c>
      <c r="BD90" t="s">
        <v>6</v>
      </c>
      <c r="BE90" t="s">
        <v>6</v>
      </c>
      <c r="BF90" t="s">
        <v>6</v>
      </c>
      <c r="BG90" t="s">
        <v>6</v>
      </c>
      <c r="BH90">
        <v>3</v>
      </c>
      <c r="BI90">
        <v>2</v>
      </c>
      <c r="BJ90" t="s">
        <v>137</v>
      </c>
      <c r="BM90">
        <v>110011</v>
      </c>
      <c r="BN90">
        <v>0</v>
      </c>
      <c r="BO90" t="s">
        <v>6</v>
      </c>
      <c r="BP90">
        <v>0</v>
      </c>
      <c r="BQ90">
        <v>3</v>
      </c>
      <c r="BR90">
        <v>0</v>
      </c>
      <c r="BS90">
        <v>1</v>
      </c>
      <c r="BT90">
        <v>1</v>
      </c>
      <c r="BU90">
        <v>1</v>
      </c>
      <c r="BV90">
        <v>1</v>
      </c>
      <c r="BW90">
        <v>1</v>
      </c>
      <c r="BX90">
        <v>1</v>
      </c>
      <c r="BY90" t="s">
        <v>6</v>
      </c>
      <c r="BZ90">
        <v>80</v>
      </c>
      <c r="CA90">
        <v>60</v>
      </c>
      <c r="CF90">
        <v>0</v>
      </c>
      <c r="CG90">
        <v>0</v>
      </c>
      <c r="CM90">
        <v>0</v>
      </c>
      <c r="CN90" t="s">
        <v>6</v>
      </c>
      <c r="CO90">
        <v>0</v>
      </c>
      <c r="CP90">
        <f t="shared" si="89"/>
        <v>299790.13</v>
      </c>
      <c r="CQ90">
        <f t="shared" si="90"/>
        <v>7608.8866000000007</v>
      </c>
      <c r="CR90">
        <f t="shared" si="91"/>
        <v>0</v>
      </c>
      <c r="CS90">
        <f t="shared" si="92"/>
        <v>0</v>
      </c>
      <c r="CT90">
        <f t="shared" si="93"/>
        <v>0</v>
      </c>
      <c r="CU90">
        <f t="shared" si="94"/>
        <v>0</v>
      </c>
      <c r="CV90">
        <f t="shared" si="95"/>
        <v>0</v>
      </c>
      <c r="CW90">
        <f t="shared" si="96"/>
        <v>0</v>
      </c>
      <c r="CX90">
        <f t="shared" si="97"/>
        <v>0</v>
      </c>
      <c r="CY90">
        <f t="shared" si="98"/>
        <v>0</v>
      </c>
      <c r="CZ90">
        <f t="shared" si="99"/>
        <v>0</v>
      </c>
      <c r="DC90" t="s">
        <v>6</v>
      </c>
      <c r="DD90" t="s">
        <v>6</v>
      </c>
      <c r="DE90" t="s">
        <v>6</v>
      </c>
      <c r="DF90" t="s">
        <v>6</v>
      </c>
      <c r="DG90" t="s">
        <v>6</v>
      </c>
      <c r="DH90" t="s">
        <v>6</v>
      </c>
      <c r="DI90" t="s">
        <v>6</v>
      </c>
      <c r="DJ90" t="s">
        <v>6</v>
      </c>
      <c r="DK90" t="s">
        <v>6</v>
      </c>
      <c r="DL90" t="s">
        <v>6</v>
      </c>
      <c r="DM90" t="s">
        <v>6</v>
      </c>
      <c r="DN90">
        <v>0</v>
      </c>
      <c r="DO90">
        <v>0</v>
      </c>
      <c r="DP90">
        <v>1</v>
      </c>
      <c r="DQ90">
        <v>1</v>
      </c>
      <c r="DU90">
        <v>1010</v>
      </c>
      <c r="DV90" t="s">
        <v>136</v>
      </c>
      <c r="DW90" t="s">
        <v>136</v>
      </c>
      <c r="DX90">
        <v>10</v>
      </c>
      <c r="EE90">
        <v>16510417</v>
      </c>
      <c r="EF90">
        <v>3</v>
      </c>
      <c r="EG90" t="s">
        <v>23</v>
      </c>
      <c r="EH90">
        <v>0</v>
      </c>
      <c r="EI90" t="s">
        <v>6</v>
      </c>
      <c r="EJ90">
        <v>2</v>
      </c>
      <c r="EK90">
        <v>110011</v>
      </c>
      <c r="EL90" t="s">
        <v>24</v>
      </c>
      <c r="EM90" t="s">
        <v>25</v>
      </c>
      <c r="EO90" t="s">
        <v>6</v>
      </c>
      <c r="EQ90">
        <v>0</v>
      </c>
      <c r="ER90">
        <v>1165.22</v>
      </c>
      <c r="ES90">
        <v>1165.22</v>
      </c>
      <c r="ET90">
        <v>0</v>
      </c>
      <c r="EU90">
        <v>0</v>
      </c>
      <c r="EV90">
        <v>0</v>
      </c>
      <c r="EW90">
        <v>0</v>
      </c>
      <c r="EX90">
        <v>0</v>
      </c>
      <c r="FQ90">
        <v>0</v>
      </c>
      <c r="FR90">
        <f t="shared" si="100"/>
        <v>0</v>
      </c>
      <c r="FS90">
        <v>0</v>
      </c>
      <c r="FX90">
        <v>80</v>
      </c>
      <c r="FY90">
        <v>60</v>
      </c>
      <c r="GA90" t="s">
        <v>6</v>
      </c>
      <c r="GD90">
        <v>0</v>
      </c>
      <c r="GF90">
        <v>-1785852769</v>
      </c>
      <c r="GG90">
        <v>1</v>
      </c>
      <c r="GH90">
        <v>1</v>
      </c>
      <c r="GI90">
        <v>4</v>
      </c>
      <c r="GJ90">
        <v>0</v>
      </c>
      <c r="GK90">
        <f>ROUND(R90*(S12)/100,2)</f>
        <v>0</v>
      </c>
      <c r="GL90">
        <f t="shared" si="101"/>
        <v>0</v>
      </c>
      <c r="GM90">
        <f t="shared" si="102"/>
        <v>299790.13</v>
      </c>
      <c r="GN90">
        <f t="shared" si="103"/>
        <v>0</v>
      </c>
      <c r="GO90">
        <f t="shared" si="104"/>
        <v>299790.13</v>
      </c>
      <c r="GP90">
        <f t="shared" si="105"/>
        <v>0</v>
      </c>
      <c r="GR90">
        <v>0</v>
      </c>
      <c r="GS90">
        <v>3</v>
      </c>
      <c r="GT90">
        <v>0</v>
      </c>
      <c r="GU90" t="s">
        <v>6</v>
      </c>
      <c r="GV90">
        <f t="shared" si="106"/>
        <v>0</v>
      </c>
      <c r="GW90">
        <v>1</v>
      </c>
      <c r="GX90">
        <f t="shared" si="107"/>
        <v>0</v>
      </c>
      <c r="HA90">
        <v>0</v>
      </c>
      <c r="HB90">
        <v>0</v>
      </c>
      <c r="IK90">
        <v>0</v>
      </c>
    </row>
    <row r="91" spans="1:255" x14ac:dyDescent="0.2">
      <c r="A91" s="2">
        <v>18</v>
      </c>
      <c r="B91" s="2">
        <v>1</v>
      </c>
      <c r="C91" s="2">
        <v>89</v>
      </c>
      <c r="D91" s="2"/>
      <c r="E91" s="2" t="s">
        <v>138</v>
      </c>
      <c r="F91" s="2" t="s">
        <v>139</v>
      </c>
      <c r="G91" s="2" t="s">
        <v>140</v>
      </c>
      <c r="H91" s="2" t="s">
        <v>136</v>
      </c>
      <c r="I91" s="2">
        <f>I87*J91</f>
        <v>3.1</v>
      </c>
      <c r="J91" s="2">
        <v>7.2941176470588233E-3</v>
      </c>
      <c r="K91" s="2"/>
      <c r="L91" s="2"/>
      <c r="M91" s="2"/>
      <c r="N91" s="2"/>
      <c r="O91" s="2">
        <f t="shared" si="69"/>
        <v>3305.93</v>
      </c>
      <c r="P91" s="2">
        <f t="shared" si="70"/>
        <v>3305.93</v>
      </c>
      <c r="Q91" s="2">
        <f t="shared" si="71"/>
        <v>0</v>
      </c>
      <c r="R91" s="2">
        <f t="shared" si="72"/>
        <v>0</v>
      </c>
      <c r="S91" s="2">
        <f t="shared" si="73"/>
        <v>0</v>
      </c>
      <c r="T91" s="2">
        <f t="shared" si="74"/>
        <v>0</v>
      </c>
      <c r="U91" s="2">
        <f t="shared" si="75"/>
        <v>0</v>
      </c>
      <c r="V91" s="2">
        <f t="shared" si="76"/>
        <v>0</v>
      </c>
      <c r="W91" s="2">
        <f t="shared" si="77"/>
        <v>0</v>
      </c>
      <c r="X91" s="2">
        <f t="shared" si="78"/>
        <v>0</v>
      </c>
      <c r="Y91" s="2">
        <f t="shared" si="79"/>
        <v>0</v>
      </c>
      <c r="Z91" s="2"/>
      <c r="AA91" s="2">
        <v>16670159</v>
      </c>
      <c r="AB91" s="2">
        <f t="shared" si="80"/>
        <v>1066.43</v>
      </c>
      <c r="AC91" s="2">
        <f t="shared" si="81"/>
        <v>1066.43</v>
      </c>
      <c r="AD91" s="2">
        <f t="shared" si="82"/>
        <v>0</v>
      </c>
      <c r="AE91" s="2">
        <f t="shared" si="83"/>
        <v>0</v>
      </c>
      <c r="AF91" s="2">
        <f t="shared" si="84"/>
        <v>0</v>
      </c>
      <c r="AG91" s="2">
        <f t="shared" si="85"/>
        <v>0</v>
      </c>
      <c r="AH91" s="2">
        <f t="shared" si="86"/>
        <v>0</v>
      </c>
      <c r="AI91" s="2">
        <f t="shared" si="87"/>
        <v>0</v>
      </c>
      <c r="AJ91" s="2">
        <f t="shared" si="88"/>
        <v>0</v>
      </c>
      <c r="AK91" s="2">
        <v>1066.43</v>
      </c>
      <c r="AL91" s="2">
        <v>1066.43</v>
      </c>
      <c r="AM91" s="2">
        <v>0</v>
      </c>
      <c r="AN91" s="2">
        <v>0</v>
      </c>
      <c r="AO91" s="2">
        <v>0</v>
      </c>
      <c r="AP91" s="2">
        <v>0</v>
      </c>
      <c r="AQ91" s="2">
        <v>0</v>
      </c>
      <c r="AR91" s="2">
        <v>0</v>
      </c>
      <c r="AS91" s="2">
        <v>0</v>
      </c>
      <c r="AT91" s="2">
        <v>80</v>
      </c>
      <c r="AU91" s="2">
        <v>60</v>
      </c>
      <c r="AV91" s="2">
        <v>1</v>
      </c>
      <c r="AW91" s="2">
        <v>1</v>
      </c>
      <c r="AX91" s="2"/>
      <c r="AY91" s="2"/>
      <c r="AZ91" s="2">
        <v>1</v>
      </c>
      <c r="BA91" s="2">
        <v>1</v>
      </c>
      <c r="BB91" s="2">
        <v>1</v>
      </c>
      <c r="BC91" s="2">
        <v>1</v>
      </c>
      <c r="BD91" s="2" t="s">
        <v>6</v>
      </c>
      <c r="BE91" s="2" t="s">
        <v>6</v>
      </c>
      <c r="BF91" s="2" t="s">
        <v>6</v>
      </c>
      <c r="BG91" s="2" t="s">
        <v>6</v>
      </c>
      <c r="BH91" s="2">
        <v>3</v>
      </c>
      <c r="BI91" s="2">
        <v>2</v>
      </c>
      <c r="BJ91" s="2" t="s">
        <v>141</v>
      </c>
      <c r="BK91" s="2"/>
      <c r="BL91" s="2"/>
      <c r="BM91" s="2">
        <v>110011</v>
      </c>
      <c r="BN91" s="2">
        <v>0</v>
      </c>
      <c r="BO91" s="2" t="s">
        <v>6</v>
      </c>
      <c r="BP91" s="2">
        <v>0</v>
      </c>
      <c r="BQ91" s="2">
        <v>3</v>
      </c>
      <c r="BR91" s="2">
        <v>0</v>
      </c>
      <c r="BS91" s="2">
        <v>1</v>
      </c>
      <c r="BT91" s="2">
        <v>1</v>
      </c>
      <c r="BU91" s="2">
        <v>1</v>
      </c>
      <c r="BV91" s="2">
        <v>1</v>
      </c>
      <c r="BW91" s="2">
        <v>1</v>
      </c>
      <c r="BX91" s="2">
        <v>1</v>
      </c>
      <c r="BY91" s="2" t="s">
        <v>6</v>
      </c>
      <c r="BZ91" s="2">
        <v>80</v>
      </c>
      <c r="CA91" s="2">
        <v>60</v>
      </c>
      <c r="CB91" s="2"/>
      <c r="CC91" s="2"/>
      <c r="CD91" s="2"/>
      <c r="CE91" s="2"/>
      <c r="CF91" s="2">
        <v>0</v>
      </c>
      <c r="CG91" s="2">
        <v>0</v>
      </c>
      <c r="CH91" s="2"/>
      <c r="CI91" s="2"/>
      <c r="CJ91" s="2"/>
      <c r="CK91" s="2"/>
      <c r="CL91" s="2"/>
      <c r="CM91" s="2">
        <v>0</v>
      </c>
      <c r="CN91" s="2" t="s">
        <v>6</v>
      </c>
      <c r="CO91" s="2">
        <v>0</v>
      </c>
      <c r="CP91" s="2">
        <f t="shared" si="89"/>
        <v>3305.93</v>
      </c>
      <c r="CQ91" s="2">
        <f t="shared" si="90"/>
        <v>1066.43</v>
      </c>
      <c r="CR91" s="2">
        <f t="shared" si="91"/>
        <v>0</v>
      </c>
      <c r="CS91" s="2">
        <f t="shared" si="92"/>
        <v>0</v>
      </c>
      <c r="CT91" s="2">
        <f t="shared" si="93"/>
        <v>0</v>
      </c>
      <c r="CU91" s="2">
        <f t="shared" si="94"/>
        <v>0</v>
      </c>
      <c r="CV91" s="2">
        <f t="shared" si="95"/>
        <v>0</v>
      </c>
      <c r="CW91" s="2">
        <f t="shared" si="96"/>
        <v>0</v>
      </c>
      <c r="CX91" s="2">
        <f t="shared" si="97"/>
        <v>0</v>
      </c>
      <c r="CY91" s="2">
        <f t="shared" si="98"/>
        <v>0</v>
      </c>
      <c r="CZ91" s="2">
        <f t="shared" si="99"/>
        <v>0</v>
      </c>
      <c r="DA91" s="2"/>
      <c r="DB91" s="2"/>
      <c r="DC91" s="2" t="s">
        <v>6</v>
      </c>
      <c r="DD91" s="2" t="s">
        <v>6</v>
      </c>
      <c r="DE91" s="2" t="s">
        <v>6</v>
      </c>
      <c r="DF91" s="2" t="s">
        <v>6</v>
      </c>
      <c r="DG91" s="2" t="s">
        <v>6</v>
      </c>
      <c r="DH91" s="2" t="s">
        <v>6</v>
      </c>
      <c r="DI91" s="2" t="s">
        <v>6</v>
      </c>
      <c r="DJ91" s="2" t="s">
        <v>6</v>
      </c>
      <c r="DK91" s="2" t="s">
        <v>6</v>
      </c>
      <c r="DL91" s="2" t="s">
        <v>6</v>
      </c>
      <c r="DM91" s="2" t="s">
        <v>6</v>
      </c>
      <c r="DN91" s="2">
        <v>0</v>
      </c>
      <c r="DO91" s="2">
        <v>0</v>
      </c>
      <c r="DP91" s="2">
        <v>1</v>
      </c>
      <c r="DQ91" s="2">
        <v>1</v>
      </c>
      <c r="DR91" s="2"/>
      <c r="DS91" s="2"/>
      <c r="DT91" s="2"/>
      <c r="DU91" s="2">
        <v>1010</v>
      </c>
      <c r="DV91" s="2" t="s">
        <v>136</v>
      </c>
      <c r="DW91" s="2" t="s">
        <v>136</v>
      </c>
      <c r="DX91" s="2">
        <v>10</v>
      </c>
      <c r="DY91" s="2"/>
      <c r="DZ91" s="2"/>
      <c r="EA91" s="2"/>
      <c r="EB91" s="2"/>
      <c r="EC91" s="2"/>
      <c r="ED91" s="2"/>
      <c r="EE91" s="2">
        <v>16510417</v>
      </c>
      <c r="EF91" s="2">
        <v>3</v>
      </c>
      <c r="EG91" s="2" t="s">
        <v>23</v>
      </c>
      <c r="EH91" s="2">
        <v>0</v>
      </c>
      <c r="EI91" s="2" t="s">
        <v>6</v>
      </c>
      <c r="EJ91" s="2">
        <v>2</v>
      </c>
      <c r="EK91" s="2">
        <v>110011</v>
      </c>
      <c r="EL91" s="2" t="s">
        <v>24</v>
      </c>
      <c r="EM91" s="2" t="s">
        <v>25</v>
      </c>
      <c r="EN91" s="2"/>
      <c r="EO91" s="2" t="s">
        <v>6</v>
      </c>
      <c r="EP91" s="2"/>
      <c r="EQ91" s="2">
        <v>0</v>
      </c>
      <c r="ER91" s="2">
        <v>1066.43</v>
      </c>
      <c r="ES91" s="2">
        <v>1066.43</v>
      </c>
      <c r="ET91" s="2">
        <v>0</v>
      </c>
      <c r="EU91" s="2">
        <v>0</v>
      </c>
      <c r="EV91" s="2">
        <v>0</v>
      </c>
      <c r="EW91" s="2">
        <v>0</v>
      </c>
      <c r="EX91" s="2">
        <v>0</v>
      </c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>
        <v>0</v>
      </c>
      <c r="FR91" s="2">
        <f t="shared" si="100"/>
        <v>0</v>
      </c>
      <c r="FS91" s="2">
        <v>0</v>
      </c>
      <c r="FT91" s="2"/>
      <c r="FU91" s="2"/>
      <c r="FV91" s="2"/>
      <c r="FW91" s="2"/>
      <c r="FX91" s="2">
        <v>80</v>
      </c>
      <c r="FY91" s="2">
        <v>60</v>
      </c>
      <c r="FZ91" s="2"/>
      <c r="GA91" s="2" t="s">
        <v>6</v>
      </c>
      <c r="GB91" s="2"/>
      <c r="GC91" s="2"/>
      <c r="GD91" s="2">
        <v>0</v>
      </c>
      <c r="GE91" s="2"/>
      <c r="GF91" s="2">
        <v>420604873</v>
      </c>
      <c r="GG91" s="2">
        <v>1</v>
      </c>
      <c r="GH91" s="2">
        <v>1</v>
      </c>
      <c r="GI91" s="2">
        <v>-2</v>
      </c>
      <c r="GJ91" s="2">
        <v>0</v>
      </c>
      <c r="GK91" s="2">
        <f>ROUND(R91*(R12)/100,2)</f>
        <v>0</v>
      </c>
      <c r="GL91" s="2">
        <f t="shared" si="101"/>
        <v>0</v>
      </c>
      <c r="GM91" s="2">
        <f t="shared" si="102"/>
        <v>3305.93</v>
      </c>
      <c r="GN91" s="2">
        <f t="shared" si="103"/>
        <v>0</v>
      </c>
      <c r="GO91" s="2">
        <f t="shared" si="104"/>
        <v>3305.93</v>
      </c>
      <c r="GP91" s="2">
        <f t="shared" si="105"/>
        <v>0</v>
      </c>
      <c r="GQ91" s="2"/>
      <c r="GR91" s="2">
        <v>0</v>
      </c>
      <c r="GS91" s="2">
        <v>3</v>
      </c>
      <c r="GT91" s="2">
        <v>0</v>
      </c>
      <c r="GU91" s="2" t="s">
        <v>6</v>
      </c>
      <c r="GV91" s="2">
        <f t="shared" si="106"/>
        <v>0</v>
      </c>
      <c r="GW91" s="2">
        <v>1</v>
      </c>
      <c r="GX91" s="2">
        <f t="shared" si="107"/>
        <v>0</v>
      </c>
      <c r="GY91" s="2"/>
      <c r="GZ91" s="2"/>
      <c r="HA91" s="2">
        <v>0</v>
      </c>
      <c r="HB91" s="2">
        <v>0</v>
      </c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  <c r="IJ91" s="2"/>
      <c r="IK91" s="2">
        <v>0</v>
      </c>
      <c r="IL91" s="2"/>
      <c r="IM91" s="2"/>
      <c r="IN91" s="2"/>
      <c r="IO91" s="2"/>
      <c r="IP91" s="2"/>
      <c r="IQ91" s="2"/>
      <c r="IR91" s="2"/>
      <c r="IS91" s="2"/>
      <c r="IT91" s="2"/>
      <c r="IU91" s="2"/>
    </row>
    <row r="92" spans="1:255" x14ac:dyDescent="0.2">
      <c r="A92">
        <v>18</v>
      </c>
      <c r="B92">
        <v>1</v>
      </c>
      <c r="C92">
        <v>97</v>
      </c>
      <c r="E92" t="s">
        <v>138</v>
      </c>
      <c r="F92" t="s">
        <v>139</v>
      </c>
      <c r="G92" t="s">
        <v>140</v>
      </c>
      <c r="H92" t="s">
        <v>136</v>
      </c>
      <c r="I92">
        <f>I88*J92</f>
        <v>3.1</v>
      </c>
      <c r="J92">
        <v>7.2941176470588233E-3</v>
      </c>
      <c r="O92">
        <f t="shared" si="69"/>
        <v>21587.74</v>
      </c>
      <c r="P92">
        <f t="shared" si="70"/>
        <v>21587.74</v>
      </c>
      <c r="Q92">
        <f t="shared" si="71"/>
        <v>0</v>
      </c>
      <c r="R92">
        <f t="shared" si="72"/>
        <v>0</v>
      </c>
      <c r="S92">
        <f t="shared" si="73"/>
        <v>0</v>
      </c>
      <c r="T92">
        <f t="shared" si="74"/>
        <v>0</v>
      </c>
      <c r="U92">
        <f t="shared" si="75"/>
        <v>0</v>
      </c>
      <c r="V92">
        <f t="shared" si="76"/>
        <v>0</v>
      </c>
      <c r="W92">
        <f t="shared" si="77"/>
        <v>0</v>
      </c>
      <c r="X92">
        <f t="shared" si="78"/>
        <v>0</v>
      </c>
      <c r="Y92">
        <f t="shared" si="79"/>
        <v>0</v>
      </c>
      <c r="AA92">
        <v>16670161</v>
      </c>
      <c r="AB92">
        <f t="shared" si="80"/>
        <v>1066.43</v>
      </c>
      <c r="AC92">
        <f t="shared" si="81"/>
        <v>1066.43</v>
      </c>
      <c r="AD92">
        <f t="shared" si="82"/>
        <v>0</v>
      </c>
      <c r="AE92">
        <f t="shared" si="83"/>
        <v>0</v>
      </c>
      <c r="AF92">
        <f t="shared" si="84"/>
        <v>0</v>
      </c>
      <c r="AG92">
        <f t="shared" si="85"/>
        <v>0</v>
      </c>
      <c r="AH92">
        <f t="shared" si="86"/>
        <v>0</v>
      </c>
      <c r="AI92">
        <f t="shared" si="87"/>
        <v>0</v>
      </c>
      <c r="AJ92">
        <f t="shared" si="88"/>
        <v>0</v>
      </c>
      <c r="AK92">
        <v>1066.43</v>
      </c>
      <c r="AL92">
        <v>1066.43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80</v>
      </c>
      <c r="AU92">
        <v>60</v>
      </c>
      <c r="AV92">
        <v>1</v>
      </c>
      <c r="AW92">
        <v>1</v>
      </c>
      <c r="AZ92">
        <v>6.53</v>
      </c>
      <c r="BA92">
        <v>1</v>
      </c>
      <c r="BB92">
        <v>1</v>
      </c>
      <c r="BC92">
        <v>6.53</v>
      </c>
      <c r="BD92" t="s">
        <v>6</v>
      </c>
      <c r="BE92" t="s">
        <v>6</v>
      </c>
      <c r="BF92" t="s">
        <v>6</v>
      </c>
      <c r="BG92" t="s">
        <v>6</v>
      </c>
      <c r="BH92">
        <v>3</v>
      </c>
      <c r="BI92">
        <v>2</v>
      </c>
      <c r="BJ92" t="s">
        <v>141</v>
      </c>
      <c r="BM92">
        <v>110011</v>
      </c>
      <c r="BN92">
        <v>0</v>
      </c>
      <c r="BO92" t="s">
        <v>6</v>
      </c>
      <c r="BP92">
        <v>0</v>
      </c>
      <c r="BQ92">
        <v>3</v>
      </c>
      <c r="BR92">
        <v>0</v>
      </c>
      <c r="BS92">
        <v>1</v>
      </c>
      <c r="BT92">
        <v>1</v>
      </c>
      <c r="BU92">
        <v>1</v>
      </c>
      <c r="BV92">
        <v>1</v>
      </c>
      <c r="BW92">
        <v>1</v>
      </c>
      <c r="BX92">
        <v>1</v>
      </c>
      <c r="BY92" t="s">
        <v>6</v>
      </c>
      <c r="BZ92">
        <v>80</v>
      </c>
      <c r="CA92">
        <v>60</v>
      </c>
      <c r="CF92">
        <v>0</v>
      </c>
      <c r="CG92">
        <v>0</v>
      </c>
      <c r="CM92">
        <v>0</v>
      </c>
      <c r="CN92" t="s">
        <v>6</v>
      </c>
      <c r="CO92">
        <v>0</v>
      </c>
      <c r="CP92">
        <f t="shared" si="89"/>
        <v>21587.74</v>
      </c>
      <c r="CQ92">
        <f t="shared" si="90"/>
        <v>6963.7879000000003</v>
      </c>
      <c r="CR92">
        <f t="shared" si="91"/>
        <v>0</v>
      </c>
      <c r="CS92">
        <f t="shared" si="92"/>
        <v>0</v>
      </c>
      <c r="CT92">
        <f t="shared" si="93"/>
        <v>0</v>
      </c>
      <c r="CU92">
        <f t="shared" si="94"/>
        <v>0</v>
      </c>
      <c r="CV92">
        <f t="shared" si="95"/>
        <v>0</v>
      </c>
      <c r="CW92">
        <f t="shared" si="96"/>
        <v>0</v>
      </c>
      <c r="CX92">
        <f t="shared" si="97"/>
        <v>0</v>
      </c>
      <c r="CY92">
        <f t="shared" si="98"/>
        <v>0</v>
      </c>
      <c r="CZ92">
        <f t="shared" si="99"/>
        <v>0</v>
      </c>
      <c r="DC92" t="s">
        <v>6</v>
      </c>
      <c r="DD92" t="s">
        <v>6</v>
      </c>
      <c r="DE92" t="s">
        <v>6</v>
      </c>
      <c r="DF92" t="s">
        <v>6</v>
      </c>
      <c r="DG92" t="s">
        <v>6</v>
      </c>
      <c r="DH92" t="s">
        <v>6</v>
      </c>
      <c r="DI92" t="s">
        <v>6</v>
      </c>
      <c r="DJ92" t="s">
        <v>6</v>
      </c>
      <c r="DK92" t="s">
        <v>6</v>
      </c>
      <c r="DL92" t="s">
        <v>6</v>
      </c>
      <c r="DM92" t="s">
        <v>6</v>
      </c>
      <c r="DN92">
        <v>0</v>
      </c>
      <c r="DO92">
        <v>0</v>
      </c>
      <c r="DP92">
        <v>1</v>
      </c>
      <c r="DQ92">
        <v>1</v>
      </c>
      <c r="DU92">
        <v>1010</v>
      </c>
      <c r="DV92" t="s">
        <v>136</v>
      </c>
      <c r="DW92" t="s">
        <v>136</v>
      </c>
      <c r="DX92">
        <v>10</v>
      </c>
      <c r="EE92">
        <v>16510417</v>
      </c>
      <c r="EF92">
        <v>3</v>
      </c>
      <c r="EG92" t="s">
        <v>23</v>
      </c>
      <c r="EH92">
        <v>0</v>
      </c>
      <c r="EI92" t="s">
        <v>6</v>
      </c>
      <c r="EJ92">
        <v>2</v>
      </c>
      <c r="EK92">
        <v>110011</v>
      </c>
      <c r="EL92" t="s">
        <v>24</v>
      </c>
      <c r="EM92" t="s">
        <v>25</v>
      </c>
      <c r="EO92" t="s">
        <v>6</v>
      </c>
      <c r="EQ92">
        <v>0</v>
      </c>
      <c r="ER92">
        <v>1066.43</v>
      </c>
      <c r="ES92">
        <v>1066.43</v>
      </c>
      <c r="ET92">
        <v>0</v>
      </c>
      <c r="EU92">
        <v>0</v>
      </c>
      <c r="EV92">
        <v>0</v>
      </c>
      <c r="EW92">
        <v>0</v>
      </c>
      <c r="EX92">
        <v>0</v>
      </c>
      <c r="FQ92">
        <v>0</v>
      </c>
      <c r="FR92">
        <f t="shared" si="100"/>
        <v>0</v>
      </c>
      <c r="FS92">
        <v>0</v>
      </c>
      <c r="FX92">
        <v>80</v>
      </c>
      <c r="FY92">
        <v>60</v>
      </c>
      <c r="GA92" t="s">
        <v>6</v>
      </c>
      <c r="GD92">
        <v>0</v>
      </c>
      <c r="GF92">
        <v>420604873</v>
      </c>
      <c r="GG92">
        <v>1</v>
      </c>
      <c r="GH92">
        <v>1</v>
      </c>
      <c r="GI92">
        <v>4</v>
      </c>
      <c r="GJ92">
        <v>0</v>
      </c>
      <c r="GK92">
        <f>ROUND(R92*(S12)/100,2)</f>
        <v>0</v>
      </c>
      <c r="GL92">
        <f t="shared" si="101"/>
        <v>0</v>
      </c>
      <c r="GM92">
        <f t="shared" si="102"/>
        <v>21587.74</v>
      </c>
      <c r="GN92">
        <f t="shared" si="103"/>
        <v>0</v>
      </c>
      <c r="GO92">
        <f t="shared" si="104"/>
        <v>21587.74</v>
      </c>
      <c r="GP92">
        <f t="shared" si="105"/>
        <v>0</v>
      </c>
      <c r="GR92">
        <v>0</v>
      </c>
      <c r="GS92">
        <v>3</v>
      </c>
      <c r="GT92">
        <v>0</v>
      </c>
      <c r="GU92" t="s">
        <v>6</v>
      </c>
      <c r="GV92">
        <f t="shared" si="106"/>
        <v>0</v>
      </c>
      <c r="GW92">
        <v>1</v>
      </c>
      <c r="GX92">
        <f t="shared" si="107"/>
        <v>0</v>
      </c>
      <c r="HA92">
        <v>0</v>
      </c>
      <c r="HB92">
        <v>0</v>
      </c>
      <c r="IK92">
        <v>0</v>
      </c>
    </row>
    <row r="93" spans="1:255" x14ac:dyDescent="0.2">
      <c r="A93" s="2">
        <v>17</v>
      </c>
      <c r="B93" s="2">
        <v>1</v>
      </c>
      <c r="C93" s="2">
        <f>ROW(SmtRes!A107)</f>
        <v>107</v>
      </c>
      <c r="D93" s="2">
        <f>ROW(EtalonRes!A93)</f>
        <v>93</v>
      </c>
      <c r="E93" s="2" t="s">
        <v>142</v>
      </c>
      <c r="F93" s="2" t="s">
        <v>143</v>
      </c>
      <c r="G93" s="2" t="s">
        <v>144</v>
      </c>
      <c r="H93" s="2" t="s">
        <v>18</v>
      </c>
      <c r="I93" s="2">
        <v>11</v>
      </c>
      <c r="J93" s="2">
        <v>0</v>
      </c>
      <c r="K93" s="2"/>
      <c r="L93" s="2"/>
      <c r="M93" s="2"/>
      <c r="N93" s="2"/>
      <c r="O93" s="2">
        <f t="shared" si="69"/>
        <v>102.96</v>
      </c>
      <c r="P93" s="2">
        <f t="shared" si="70"/>
        <v>14.08</v>
      </c>
      <c r="Q93" s="2">
        <f t="shared" si="71"/>
        <v>0</v>
      </c>
      <c r="R93" s="2">
        <f t="shared" si="72"/>
        <v>0</v>
      </c>
      <c r="S93" s="2">
        <f t="shared" si="73"/>
        <v>88.88</v>
      </c>
      <c r="T93" s="2">
        <f t="shared" si="74"/>
        <v>0</v>
      </c>
      <c r="U93" s="2">
        <f t="shared" si="75"/>
        <v>9.24</v>
      </c>
      <c r="V93" s="2">
        <f t="shared" si="76"/>
        <v>0</v>
      </c>
      <c r="W93" s="2">
        <f t="shared" si="77"/>
        <v>0</v>
      </c>
      <c r="X93" s="2">
        <f t="shared" si="78"/>
        <v>71.099999999999994</v>
      </c>
      <c r="Y93" s="2">
        <f t="shared" si="79"/>
        <v>53.33</v>
      </c>
      <c r="Z93" s="2"/>
      <c r="AA93" s="2">
        <v>16670159</v>
      </c>
      <c r="AB93" s="2">
        <f t="shared" si="80"/>
        <v>9.36</v>
      </c>
      <c r="AC93" s="2">
        <f t="shared" si="81"/>
        <v>1.28</v>
      </c>
      <c r="AD93" s="2">
        <f t="shared" si="82"/>
        <v>0</v>
      </c>
      <c r="AE93" s="2">
        <f t="shared" si="83"/>
        <v>0</v>
      </c>
      <c r="AF93" s="2">
        <f t="shared" si="84"/>
        <v>8.08</v>
      </c>
      <c r="AG93" s="2">
        <f t="shared" si="85"/>
        <v>0</v>
      </c>
      <c r="AH93" s="2">
        <f t="shared" si="86"/>
        <v>0.84</v>
      </c>
      <c r="AI93" s="2">
        <f t="shared" si="87"/>
        <v>0</v>
      </c>
      <c r="AJ93" s="2">
        <f t="shared" si="88"/>
        <v>0</v>
      </c>
      <c r="AK93" s="2">
        <v>9.36</v>
      </c>
      <c r="AL93" s="2">
        <v>1.28</v>
      </c>
      <c r="AM93" s="2">
        <v>0</v>
      </c>
      <c r="AN93" s="2">
        <v>0</v>
      </c>
      <c r="AO93" s="2">
        <v>8.08</v>
      </c>
      <c r="AP93" s="2">
        <v>0</v>
      </c>
      <c r="AQ93" s="2">
        <v>0.84</v>
      </c>
      <c r="AR93" s="2">
        <v>0</v>
      </c>
      <c r="AS93" s="2">
        <v>0</v>
      </c>
      <c r="AT93" s="2">
        <v>80</v>
      </c>
      <c r="AU93" s="2">
        <v>60</v>
      </c>
      <c r="AV93" s="2">
        <v>1</v>
      </c>
      <c r="AW93" s="2">
        <v>1</v>
      </c>
      <c r="AX93" s="2"/>
      <c r="AY93" s="2"/>
      <c r="AZ93" s="2">
        <v>1</v>
      </c>
      <c r="BA93" s="2">
        <v>1</v>
      </c>
      <c r="BB93" s="2">
        <v>1</v>
      </c>
      <c r="BC93" s="2">
        <v>1</v>
      </c>
      <c r="BD93" s="2" t="s">
        <v>6</v>
      </c>
      <c r="BE93" s="2" t="s">
        <v>6</v>
      </c>
      <c r="BF93" s="2" t="s">
        <v>6</v>
      </c>
      <c r="BG93" s="2" t="s">
        <v>6</v>
      </c>
      <c r="BH93" s="2">
        <v>0</v>
      </c>
      <c r="BI93" s="2">
        <v>2</v>
      </c>
      <c r="BJ93" s="2" t="s">
        <v>145</v>
      </c>
      <c r="BK93" s="2"/>
      <c r="BL93" s="2"/>
      <c r="BM93" s="2">
        <v>110011</v>
      </c>
      <c r="BN93" s="2">
        <v>0</v>
      </c>
      <c r="BO93" s="2" t="s">
        <v>6</v>
      </c>
      <c r="BP93" s="2">
        <v>0</v>
      </c>
      <c r="BQ93" s="2">
        <v>3</v>
      </c>
      <c r="BR93" s="2">
        <v>0</v>
      </c>
      <c r="BS93" s="2">
        <v>1</v>
      </c>
      <c r="BT93" s="2">
        <v>1</v>
      </c>
      <c r="BU93" s="2">
        <v>1</v>
      </c>
      <c r="BV93" s="2">
        <v>1</v>
      </c>
      <c r="BW93" s="2">
        <v>1</v>
      </c>
      <c r="BX93" s="2">
        <v>1</v>
      </c>
      <c r="BY93" s="2" t="s">
        <v>6</v>
      </c>
      <c r="BZ93" s="2">
        <v>80</v>
      </c>
      <c r="CA93" s="2">
        <v>60</v>
      </c>
      <c r="CB93" s="2"/>
      <c r="CC93" s="2"/>
      <c r="CD93" s="2"/>
      <c r="CE93" s="2"/>
      <c r="CF93" s="2">
        <v>0</v>
      </c>
      <c r="CG93" s="2">
        <v>0</v>
      </c>
      <c r="CH93" s="2"/>
      <c r="CI93" s="2"/>
      <c r="CJ93" s="2"/>
      <c r="CK93" s="2"/>
      <c r="CL93" s="2"/>
      <c r="CM93" s="2">
        <v>0</v>
      </c>
      <c r="CN93" s="2" t="s">
        <v>6</v>
      </c>
      <c r="CO93" s="2">
        <v>0</v>
      </c>
      <c r="CP93" s="2">
        <f t="shared" si="89"/>
        <v>102.96</v>
      </c>
      <c r="CQ93" s="2">
        <f t="shared" si="90"/>
        <v>1.28</v>
      </c>
      <c r="CR93" s="2">
        <f t="shared" si="91"/>
        <v>0</v>
      </c>
      <c r="CS93" s="2">
        <f t="shared" si="92"/>
        <v>0</v>
      </c>
      <c r="CT93" s="2">
        <f t="shared" si="93"/>
        <v>8.08</v>
      </c>
      <c r="CU93" s="2">
        <f t="shared" si="94"/>
        <v>0</v>
      </c>
      <c r="CV93" s="2">
        <f t="shared" si="95"/>
        <v>0.84</v>
      </c>
      <c r="CW93" s="2">
        <f t="shared" si="96"/>
        <v>0</v>
      </c>
      <c r="CX93" s="2">
        <f t="shared" si="97"/>
        <v>0</v>
      </c>
      <c r="CY93" s="2">
        <f t="shared" si="98"/>
        <v>71.103999999999999</v>
      </c>
      <c r="CZ93" s="2">
        <f t="shared" si="99"/>
        <v>53.327999999999996</v>
      </c>
      <c r="DA93" s="2"/>
      <c r="DB93" s="2"/>
      <c r="DC93" s="2" t="s">
        <v>6</v>
      </c>
      <c r="DD93" s="2" t="s">
        <v>6</v>
      </c>
      <c r="DE93" s="2" t="s">
        <v>6</v>
      </c>
      <c r="DF93" s="2" t="s">
        <v>6</v>
      </c>
      <c r="DG93" s="2" t="s">
        <v>6</v>
      </c>
      <c r="DH93" s="2" t="s">
        <v>6</v>
      </c>
      <c r="DI93" s="2" t="s">
        <v>6</v>
      </c>
      <c r="DJ93" s="2" t="s">
        <v>6</v>
      </c>
      <c r="DK93" s="2" t="s">
        <v>6</v>
      </c>
      <c r="DL93" s="2" t="s">
        <v>6</v>
      </c>
      <c r="DM93" s="2" t="s">
        <v>6</v>
      </c>
      <c r="DN93" s="2">
        <v>0</v>
      </c>
      <c r="DO93" s="2">
        <v>0</v>
      </c>
      <c r="DP93" s="2">
        <v>1</v>
      </c>
      <c r="DQ93" s="2">
        <v>1</v>
      </c>
      <c r="DR93" s="2"/>
      <c r="DS93" s="2"/>
      <c r="DT93" s="2"/>
      <c r="DU93" s="2">
        <v>1013</v>
      </c>
      <c r="DV93" s="2" t="s">
        <v>18</v>
      </c>
      <c r="DW93" s="2" t="s">
        <v>18</v>
      </c>
      <c r="DX93" s="2">
        <v>1</v>
      </c>
      <c r="DY93" s="2"/>
      <c r="DZ93" s="2"/>
      <c r="EA93" s="2"/>
      <c r="EB93" s="2"/>
      <c r="EC93" s="2"/>
      <c r="ED93" s="2"/>
      <c r="EE93" s="2">
        <v>16510417</v>
      </c>
      <c r="EF93" s="2">
        <v>3</v>
      </c>
      <c r="EG93" s="2" t="s">
        <v>23</v>
      </c>
      <c r="EH93" s="2">
        <v>0</v>
      </c>
      <c r="EI93" s="2" t="s">
        <v>6</v>
      </c>
      <c r="EJ93" s="2">
        <v>2</v>
      </c>
      <c r="EK93" s="2">
        <v>110011</v>
      </c>
      <c r="EL93" s="2" t="s">
        <v>24</v>
      </c>
      <c r="EM93" s="2" t="s">
        <v>25</v>
      </c>
      <c r="EN93" s="2"/>
      <c r="EO93" s="2" t="s">
        <v>6</v>
      </c>
      <c r="EP93" s="2"/>
      <c r="EQ93" s="2">
        <v>0</v>
      </c>
      <c r="ER93" s="2">
        <v>9.36</v>
      </c>
      <c r="ES93" s="2">
        <v>1.28</v>
      </c>
      <c r="ET93" s="2">
        <v>0</v>
      </c>
      <c r="EU93" s="2">
        <v>0</v>
      </c>
      <c r="EV93" s="2">
        <v>8.08</v>
      </c>
      <c r="EW93" s="2">
        <v>0.84</v>
      </c>
      <c r="EX93" s="2">
        <v>0</v>
      </c>
      <c r="EY93" s="2">
        <v>0</v>
      </c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>
        <v>0</v>
      </c>
      <c r="FR93" s="2">
        <f t="shared" si="100"/>
        <v>0</v>
      </c>
      <c r="FS93" s="2">
        <v>0</v>
      </c>
      <c r="FT93" s="2"/>
      <c r="FU93" s="2"/>
      <c r="FV93" s="2"/>
      <c r="FW93" s="2"/>
      <c r="FX93" s="2">
        <v>80</v>
      </c>
      <c r="FY93" s="2">
        <v>60</v>
      </c>
      <c r="FZ93" s="2"/>
      <c r="GA93" s="2" t="s">
        <v>6</v>
      </c>
      <c r="GB93" s="2"/>
      <c r="GC93" s="2"/>
      <c r="GD93" s="2">
        <v>0</v>
      </c>
      <c r="GE93" s="2"/>
      <c r="GF93" s="2">
        <v>630951089</v>
      </c>
      <c r="GG93" s="2">
        <v>1</v>
      </c>
      <c r="GH93" s="2">
        <v>1</v>
      </c>
      <c r="GI93" s="2">
        <v>-2</v>
      </c>
      <c r="GJ93" s="2">
        <v>0</v>
      </c>
      <c r="GK93" s="2">
        <f>ROUND(R93*(R12)/100,2)</f>
        <v>0</v>
      </c>
      <c r="GL93" s="2">
        <f t="shared" si="101"/>
        <v>0</v>
      </c>
      <c r="GM93" s="2">
        <f t="shared" si="102"/>
        <v>227.39</v>
      </c>
      <c r="GN93" s="2">
        <f t="shared" si="103"/>
        <v>0</v>
      </c>
      <c r="GO93" s="2">
        <f t="shared" si="104"/>
        <v>227.39</v>
      </c>
      <c r="GP93" s="2">
        <f t="shared" si="105"/>
        <v>0</v>
      </c>
      <c r="GQ93" s="2"/>
      <c r="GR93" s="2">
        <v>0</v>
      </c>
      <c r="GS93" s="2">
        <v>3</v>
      </c>
      <c r="GT93" s="2">
        <v>0</v>
      </c>
      <c r="GU93" s="2" t="s">
        <v>6</v>
      </c>
      <c r="GV93" s="2">
        <f t="shared" si="106"/>
        <v>0</v>
      </c>
      <c r="GW93" s="2">
        <v>1</v>
      </c>
      <c r="GX93" s="2">
        <f t="shared" si="107"/>
        <v>0</v>
      </c>
      <c r="GY93" s="2"/>
      <c r="GZ93" s="2"/>
      <c r="HA93" s="2">
        <v>0</v>
      </c>
      <c r="HB93" s="2">
        <v>0</v>
      </c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>
        <v>0</v>
      </c>
      <c r="IL93" s="2"/>
      <c r="IM93" s="2"/>
      <c r="IN93" s="2"/>
      <c r="IO93" s="2"/>
      <c r="IP93" s="2"/>
      <c r="IQ93" s="2"/>
      <c r="IR93" s="2"/>
      <c r="IS93" s="2"/>
      <c r="IT93" s="2"/>
      <c r="IU93" s="2"/>
    </row>
    <row r="94" spans="1:255" x14ac:dyDescent="0.2">
      <c r="A94">
        <v>17</v>
      </c>
      <c r="B94">
        <v>1</v>
      </c>
      <c r="C94">
        <f>ROW(SmtRes!A116)</f>
        <v>116</v>
      </c>
      <c r="D94">
        <f>ROW(EtalonRes!A100)</f>
        <v>100</v>
      </c>
      <c r="E94" t="s">
        <v>142</v>
      </c>
      <c r="F94" t="s">
        <v>143</v>
      </c>
      <c r="G94" t="s">
        <v>144</v>
      </c>
      <c r="H94" t="s">
        <v>18</v>
      </c>
      <c r="I94">
        <v>11</v>
      </c>
      <c r="J94">
        <v>0</v>
      </c>
      <c r="O94">
        <f t="shared" si="69"/>
        <v>672.33</v>
      </c>
      <c r="P94">
        <f t="shared" si="70"/>
        <v>91.94</v>
      </c>
      <c r="Q94">
        <f t="shared" si="71"/>
        <v>0</v>
      </c>
      <c r="R94">
        <f t="shared" si="72"/>
        <v>0</v>
      </c>
      <c r="S94">
        <f t="shared" si="73"/>
        <v>580.39</v>
      </c>
      <c r="T94">
        <f t="shared" si="74"/>
        <v>0</v>
      </c>
      <c r="U94">
        <f t="shared" si="75"/>
        <v>9.24</v>
      </c>
      <c r="V94">
        <f t="shared" si="76"/>
        <v>0</v>
      </c>
      <c r="W94">
        <f t="shared" si="77"/>
        <v>0</v>
      </c>
      <c r="X94">
        <f t="shared" si="78"/>
        <v>464.31</v>
      </c>
      <c r="Y94">
        <f t="shared" si="79"/>
        <v>348.23</v>
      </c>
      <c r="AA94">
        <v>16670161</v>
      </c>
      <c r="AB94">
        <f t="shared" si="80"/>
        <v>9.36</v>
      </c>
      <c r="AC94">
        <f t="shared" si="81"/>
        <v>1.28</v>
      </c>
      <c r="AD94">
        <f t="shared" si="82"/>
        <v>0</v>
      </c>
      <c r="AE94">
        <f t="shared" si="83"/>
        <v>0</v>
      </c>
      <c r="AF94">
        <f t="shared" si="84"/>
        <v>8.08</v>
      </c>
      <c r="AG94">
        <f t="shared" si="85"/>
        <v>0</v>
      </c>
      <c r="AH94">
        <f t="shared" si="86"/>
        <v>0.84</v>
      </c>
      <c r="AI94">
        <f t="shared" si="87"/>
        <v>0</v>
      </c>
      <c r="AJ94">
        <f t="shared" si="88"/>
        <v>0</v>
      </c>
      <c r="AK94">
        <v>9.36</v>
      </c>
      <c r="AL94">
        <v>1.28</v>
      </c>
      <c r="AM94">
        <v>0</v>
      </c>
      <c r="AN94">
        <v>0</v>
      </c>
      <c r="AO94">
        <v>8.08</v>
      </c>
      <c r="AP94">
        <v>0</v>
      </c>
      <c r="AQ94">
        <v>0.84</v>
      </c>
      <c r="AR94">
        <v>0</v>
      </c>
      <c r="AS94">
        <v>0</v>
      </c>
      <c r="AT94">
        <v>80</v>
      </c>
      <c r="AU94">
        <v>60</v>
      </c>
      <c r="AV94">
        <v>1</v>
      </c>
      <c r="AW94">
        <v>1</v>
      </c>
      <c r="AZ94">
        <v>6.53</v>
      </c>
      <c r="BA94">
        <v>6.53</v>
      </c>
      <c r="BB94">
        <v>6.53</v>
      </c>
      <c r="BC94">
        <v>6.53</v>
      </c>
      <c r="BD94" t="s">
        <v>6</v>
      </c>
      <c r="BE94" t="s">
        <v>6</v>
      </c>
      <c r="BF94" t="s">
        <v>6</v>
      </c>
      <c r="BG94" t="s">
        <v>6</v>
      </c>
      <c r="BH94">
        <v>0</v>
      </c>
      <c r="BI94">
        <v>2</v>
      </c>
      <c r="BJ94" t="s">
        <v>145</v>
      </c>
      <c r="BM94">
        <v>110011</v>
      </c>
      <c r="BN94">
        <v>0</v>
      </c>
      <c r="BO94" t="s">
        <v>6</v>
      </c>
      <c r="BP94">
        <v>0</v>
      </c>
      <c r="BQ94">
        <v>3</v>
      </c>
      <c r="BR94">
        <v>0</v>
      </c>
      <c r="BS94">
        <v>6.53</v>
      </c>
      <c r="BT94">
        <v>1</v>
      </c>
      <c r="BU94">
        <v>1</v>
      </c>
      <c r="BV94">
        <v>1</v>
      </c>
      <c r="BW94">
        <v>1</v>
      </c>
      <c r="BX94">
        <v>1</v>
      </c>
      <c r="BY94" t="s">
        <v>6</v>
      </c>
      <c r="BZ94">
        <v>80</v>
      </c>
      <c r="CA94">
        <v>60</v>
      </c>
      <c r="CF94">
        <v>0</v>
      </c>
      <c r="CG94">
        <v>0</v>
      </c>
      <c r="CM94">
        <v>0</v>
      </c>
      <c r="CN94" t="s">
        <v>6</v>
      </c>
      <c r="CO94">
        <v>0</v>
      </c>
      <c r="CP94">
        <f t="shared" si="89"/>
        <v>672.32999999999993</v>
      </c>
      <c r="CQ94">
        <f t="shared" si="90"/>
        <v>8.3583999999999996</v>
      </c>
      <c r="CR94">
        <f t="shared" si="91"/>
        <v>0</v>
      </c>
      <c r="CS94">
        <f t="shared" si="92"/>
        <v>0</v>
      </c>
      <c r="CT94">
        <f t="shared" si="93"/>
        <v>52.7624</v>
      </c>
      <c r="CU94">
        <f t="shared" si="94"/>
        <v>0</v>
      </c>
      <c r="CV94">
        <f t="shared" si="95"/>
        <v>0.84</v>
      </c>
      <c r="CW94">
        <f t="shared" si="96"/>
        <v>0</v>
      </c>
      <c r="CX94">
        <f t="shared" si="97"/>
        <v>0</v>
      </c>
      <c r="CY94">
        <f t="shared" si="98"/>
        <v>464.31199999999995</v>
      </c>
      <c r="CZ94">
        <f t="shared" si="99"/>
        <v>348.23400000000004</v>
      </c>
      <c r="DC94" t="s">
        <v>6</v>
      </c>
      <c r="DD94" t="s">
        <v>6</v>
      </c>
      <c r="DE94" t="s">
        <v>6</v>
      </c>
      <c r="DF94" t="s">
        <v>6</v>
      </c>
      <c r="DG94" t="s">
        <v>6</v>
      </c>
      <c r="DH94" t="s">
        <v>6</v>
      </c>
      <c r="DI94" t="s">
        <v>6</v>
      </c>
      <c r="DJ94" t="s">
        <v>6</v>
      </c>
      <c r="DK94" t="s">
        <v>6</v>
      </c>
      <c r="DL94" t="s">
        <v>6</v>
      </c>
      <c r="DM94" t="s">
        <v>6</v>
      </c>
      <c r="DN94">
        <v>0</v>
      </c>
      <c r="DO94">
        <v>0</v>
      </c>
      <c r="DP94">
        <v>1</v>
      </c>
      <c r="DQ94">
        <v>1</v>
      </c>
      <c r="DU94">
        <v>1013</v>
      </c>
      <c r="DV94" t="s">
        <v>18</v>
      </c>
      <c r="DW94" t="s">
        <v>18</v>
      </c>
      <c r="DX94">
        <v>1</v>
      </c>
      <c r="EE94">
        <v>16510417</v>
      </c>
      <c r="EF94">
        <v>3</v>
      </c>
      <c r="EG94" t="s">
        <v>23</v>
      </c>
      <c r="EH94">
        <v>0</v>
      </c>
      <c r="EI94" t="s">
        <v>6</v>
      </c>
      <c r="EJ94">
        <v>2</v>
      </c>
      <c r="EK94">
        <v>110011</v>
      </c>
      <c r="EL94" t="s">
        <v>24</v>
      </c>
      <c r="EM94" t="s">
        <v>25</v>
      </c>
      <c r="EO94" t="s">
        <v>6</v>
      </c>
      <c r="EQ94">
        <v>0</v>
      </c>
      <c r="ER94">
        <v>9.36</v>
      </c>
      <c r="ES94">
        <v>1.28</v>
      </c>
      <c r="ET94">
        <v>0</v>
      </c>
      <c r="EU94">
        <v>0</v>
      </c>
      <c r="EV94">
        <v>8.08</v>
      </c>
      <c r="EW94">
        <v>0.84</v>
      </c>
      <c r="EX94">
        <v>0</v>
      </c>
      <c r="EY94">
        <v>0</v>
      </c>
      <c r="FQ94">
        <v>0</v>
      </c>
      <c r="FR94">
        <f t="shared" si="100"/>
        <v>0</v>
      </c>
      <c r="FS94">
        <v>0</v>
      </c>
      <c r="FX94">
        <v>80</v>
      </c>
      <c r="FY94">
        <v>60</v>
      </c>
      <c r="GA94" t="s">
        <v>6</v>
      </c>
      <c r="GD94">
        <v>0</v>
      </c>
      <c r="GF94">
        <v>630951089</v>
      </c>
      <c r="GG94">
        <v>1</v>
      </c>
      <c r="GH94">
        <v>1</v>
      </c>
      <c r="GI94">
        <v>4</v>
      </c>
      <c r="GJ94">
        <v>0</v>
      </c>
      <c r="GK94">
        <f>ROUND(R94*(S12)/100,2)</f>
        <v>0</v>
      </c>
      <c r="GL94">
        <f t="shared" si="101"/>
        <v>0</v>
      </c>
      <c r="GM94">
        <f t="shared" si="102"/>
        <v>1484.87</v>
      </c>
      <c r="GN94">
        <f t="shared" si="103"/>
        <v>0</v>
      </c>
      <c r="GO94">
        <f t="shared" si="104"/>
        <v>1484.87</v>
      </c>
      <c r="GP94">
        <f t="shared" si="105"/>
        <v>0</v>
      </c>
      <c r="GR94">
        <v>0</v>
      </c>
      <c r="GS94">
        <v>3</v>
      </c>
      <c r="GT94">
        <v>0</v>
      </c>
      <c r="GU94" t="s">
        <v>6</v>
      </c>
      <c r="GV94">
        <f t="shared" si="106"/>
        <v>0</v>
      </c>
      <c r="GW94">
        <v>1</v>
      </c>
      <c r="GX94">
        <f t="shared" si="107"/>
        <v>0</v>
      </c>
      <c r="HA94">
        <v>0</v>
      </c>
      <c r="HB94">
        <v>0</v>
      </c>
      <c r="IK94">
        <v>0</v>
      </c>
    </row>
    <row r="95" spans="1:255" x14ac:dyDescent="0.2">
      <c r="A95" s="2">
        <v>18</v>
      </c>
      <c r="B95" s="2">
        <v>1</v>
      </c>
      <c r="C95" s="2">
        <v>105</v>
      </c>
      <c r="D95" s="2"/>
      <c r="E95" s="2" t="s">
        <v>146</v>
      </c>
      <c r="F95" s="2" t="s">
        <v>147</v>
      </c>
      <c r="G95" s="2" t="s">
        <v>148</v>
      </c>
      <c r="H95" s="2" t="s">
        <v>113</v>
      </c>
      <c r="I95" s="2">
        <f>I93*J95</f>
        <v>7</v>
      </c>
      <c r="J95" s="2">
        <v>0.63636363636363635</v>
      </c>
      <c r="K95" s="2"/>
      <c r="L95" s="2"/>
      <c r="M95" s="2"/>
      <c r="N95" s="2"/>
      <c r="O95" s="2">
        <f t="shared" si="69"/>
        <v>961.38</v>
      </c>
      <c r="P95" s="2">
        <f t="shared" si="70"/>
        <v>961.38</v>
      </c>
      <c r="Q95" s="2">
        <f t="shared" si="71"/>
        <v>0</v>
      </c>
      <c r="R95" s="2">
        <f t="shared" si="72"/>
        <v>0</v>
      </c>
      <c r="S95" s="2">
        <f t="shared" si="73"/>
        <v>0</v>
      </c>
      <c r="T95" s="2">
        <f t="shared" si="74"/>
        <v>0</v>
      </c>
      <c r="U95" s="2">
        <f t="shared" si="75"/>
        <v>0</v>
      </c>
      <c r="V95" s="2">
        <f t="shared" si="76"/>
        <v>0</v>
      </c>
      <c r="W95" s="2">
        <f t="shared" si="77"/>
        <v>0</v>
      </c>
      <c r="X95" s="2">
        <f t="shared" si="78"/>
        <v>0</v>
      </c>
      <c r="Y95" s="2">
        <f t="shared" si="79"/>
        <v>0</v>
      </c>
      <c r="Z95" s="2"/>
      <c r="AA95" s="2">
        <v>16670159</v>
      </c>
      <c r="AB95" s="2">
        <f t="shared" si="80"/>
        <v>137.34</v>
      </c>
      <c r="AC95" s="2">
        <f t="shared" si="81"/>
        <v>137.34</v>
      </c>
      <c r="AD95" s="2">
        <f t="shared" si="82"/>
        <v>0</v>
      </c>
      <c r="AE95" s="2">
        <f t="shared" si="83"/>
        <v>0</v>
      </c>
      <c r="AF95" s="2">
        <f t="shared" si="84"/>
        <v>0</v>
      </c>
      <c r="AG95" s="2">
        <f t="shared" si="85"/>
        <v>0</v>
      </c>
      <c r="AH95" s="2">
        <f t="shared" si="86"/>
        <v>0</v>
      </c>
      <c r="AI95" s="2">
        <f t="shared" si="87"/>
        <v>0</v>
      </c>
      <c r="AJ95" s="2">
        <f t="shared" si="88"/>
        <v>0</v>
      </c>
      <c r="AK95" s="2">
        <v>137.34</v>
      </c>
      <c r="AL95" s="2">
        <v>137.34</v>
      </c>
      <c r="AM95" s="2">
        <v>0</v>
      </c>
      <c r="AN95" s="2">
        <v>0</v>
      </c>
      <c r="AO95" s="2">
        <v>0</v>
      </c>
      <c r="AP95" s="2">
        <v>0</v>
      </c>
      <c r="AQ95" s="2">
        <v>0</v>
      </c>
      <c r="AR95" s="2">
        <v>0</v>
      </c>
      <c r="AS95" s="2">
        <v>0</v>
      </c>
      <c r="AT95" s="2">
        <v>80</v>
      </c>
      <c r="AU95" s="2">
        <v>60</v>
      </c>
      <c r="AV95" s="2">
        <v>1</v>
      </c>
      <c r="AW95" s="2">
        <v>1</v>
      </c>
      <c r="AX95" s="2"/>
      <c r="AY95" s="2"/>
      <c r="AZ95" s="2">
        <v>1</v>
      </c>
      <c r="BA95" s="2">
        <v>1</v>
      </c>
      <c r="BB95" s="2">
        <v>1</v>
      </c>
      <c r="BC95" s="2">
        <v>1</v>
      </c>
      <c r="BD95" s="2" t="s">
        <v>6</v>
      </c>
      <c r="BE95" s="2" t="s">
        <v>6</v>
      </c>
      <c r="BF95" s="2" t="s">
        <v>6</v>
      </c>
      <c r="BG95" s="2" t="s">
        <v>6</v>
      </c>
      <c r="BH95" s="2">
        <v>3</v>
      </c>
      <c r="BI95" s="2">
        <v>2</v>
      </c>
      <c r="BJ95" s="2" t="s">
        <v>149</v>
      </c>
      <c r="BK95" s="2"/>
      <c r="BL95" s="2"/>
      <c r="BM95" s="2">
        <v>110011</v>
      </c>
      <c r="BN95" s="2">
        <v>0</v>
      </c>
      <c r="BO95" s="2" t="s">
        <v>6</v>
      </c>
      <c r="BP95" s="2">
        <v>0</v>
      </c>
      <c r="BQ95" s="2">
        <v>3</v>
      </c>
      <c r="BR95" s="2">
        <v>0</v>
      </c>
      <c r="BS95" s="2">
        <v>1</v>
      </c>
      <c r="BT95" s="2">
        <v>1</v>
      </c>
      <c r="BU95" s="2">
        <v>1</v>
      </c>
      <c r="BV95" s="2">
        <v>1</v>
      </c>
      <c r="BW95" s="2">
        <v>1</v>
      </c>
      <c r="BX95" s="2">
        <v>1</v>
      </c>
      <c r="BY95" s="2" t="s">
        <v>6</v>
      </c>
      <c r="BZ95" s="2">
        <v>80</v>
      </c>
      <c r="CA95" s="2">
        <v>60</v>
      </c>
      <c r="CB95" s="2"/>
      <c r="CC95" s="2"/>
      <c r="CD95" s="2"/>
      <c r="CE95" s="2"/>
      <c r="CF95" s="2">
        <v>0</v>
      </c>
      <c r="CG95" s="2">
        <v>0</v>
      </c>
      <c r="CH95" s="2"/>
      <c r="CI95" s="2"/>
      <c r="CJ95" s="2"/>
      <c r="CK95" s="2"/>
      <c r="CL95" s="2"/>
      <c r="CM95" s="2">
        <v>0</v>
      </c>
      <c r="CN95" s="2" t="s">
        <v>6</v>
      </c>
      <c r="CO95" s="2">
        <v>0</v>
      </c>
      <c r="CP95" s="2">
        <f t="shared" si="89"/>
        <v>961.38</v>
      </c>
      <c r="CQ95" s="2">
        <f t="shared" si="90"/>
        <v>137.34</v>
      </c>
      <c r="CR95" s="2">
        <f t="shared" si="91"/>
        <v>0</v>
      </c>
      <c r="CS95" s="2">
        <f t="shared" si="92"/>
        <v>0</v>
      </c>
      <c r="CT95" s="2">
        <f t="shared" si="93"/>
        <v>0</v>
      </c>
      <c r="CU95" s="2">
        <f t="shared" si="94"/>
        <v>0</v>
      </c>
      <c r="CV95" s="2">
        <f t="shared" si="95"/>
        <v>0</v>
      </c>
      <c r="CW95" s="2">
        <f t="shared" si="96"/>
        <v>0</v>
      </c>
      <c r="CX95" s="2">
        <f t="shared" si="97"/>
        <v>0</v>
      </c>
      <c r="CY95" s="2">
        <f t="shared" si="98"/>
        <v>0</v>
      </c>
      <c r="CZ95" s="2">
        <f t="shared" si="99"/>
        <v>0</v>
      </c>
      <c r="DA95" s="2"/>
      <c r="DB95" s="2"/>
      <c r="DC95" s="2" t="s">
        <v>6</v>
      </c>
      <c r="DD95" s="2" t="s">
        <v>6</v>
      </c>
      <c r="DE95" s="2" t="s">
        <v>6</v>
      </c>
      <c r="DF95" s="2" t="s">
        <v>6</v>
      </c>
      <c r="DG95" s="2" t="s">
        <v>6</v>
      </c>
      <c r="DH95" s="2" t="s">
        <v>6</v>
      </c>
      <c r="DI95" s="2" t="s">
        <v>6</v>
      </c>
      <c r="DJ95" s="2" t="s">
        <v>6</v>
      </c>
      <c r="DK95" s="2" t="s">
        <v>6</v>
      </c>
      <c r="DL95" s="2" t="s">
        <v>6</v>
      </c>
      <c r="DM95" s="2" t="s">
        <v>6</v>
      </c>
      <c r="DN95" s="2">
        <v>0</v>
      </c>
      <c r="DO95" s="2">
        <v>0</v>
      </c>
      <c r="DP95" s="2">
        <v>1</v>
      </c>
      <c r="DQ95" s="2">
        <v>1</v>
      </c>
      <c r="DR95" s="2"/>
      <c r="DS95" s="2"/>
      <c r="DT95" s="2"/>
      <c r="DU95" s="2">
        <v>1010</v>
      </c>
      <c r="DV95" s="2" t="s">
        <v>113</v>
      </c>
      <c r="DW95" s="2" t="s">
        <v>113</v>
      </c>
      <c r="DX95" s="2">
        <v>1</v>
      </c>
      <c r="DY95" s="2"/>
      <c r="DZ95" s="2"/>
      <c r="EA95" s="2"/>
      <c r="EB95" s="2"/>
      <c r="EC95" s="2"/>
      <c r="ED95" s="2"/>
      <c r="EE95" s="2">
        <v>16510417</v>
      </c>
      <c r="EF95" s="2">
        <v>3</v>
      </c>
      <c r="EG95" s="2" t="s">
        <v>23</v>
      </c>
      <c r="EH95" s="2">
        <v>0</v>
      </c>
      <c r="EI95" s="2" t="s">
        <v>6</v>
      </c>
      <c r="EJ95" s="2">
        <v>2</v>
      </c>
      <c r="EK95" s="2">
        <v>110011</v>
      </c>
      <c r="EL95" s="2" t="s">
        <v>24</v>
      </c>
      <c r="EM95" s="2" t="s">
        <v>25</v>
      </c>
      <c r="EN95" s="2"/>
      <c r="EO95" s="2" t="s">
        <v>6</v>
      </c>
      <c r="EP95" s="2"/>
      <c r="EQ95" s="2">
        <v>0</v>
      </c>
      <c r="ER95" s="2">
        <v>137.34</v>
      </c>
      <c r="ES95" s="2">
        <v>137.34</v>
      </c>
      <c r="ET95" s="2">
        <v>0</v>
      </c>
      <c r="EU95" s="2">
        <v>0</v>
      </c>
      <c r="EV95" s="2">
        <v>0</v>
      </c>
      <c r="EW95" s="2">
        <v>0</v>
      </c>
      <c r="EX95" s="2">
        <v>0</v>
      </c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>
        <v>0</v>
      </c>
      <c r="FR95" s="2">
        <f t="shared" si="100"/>
        <v>0</v>
      </c>
      <c r="FS95" s="2">
        <v>0</v>
      </c>
      <c r="FT95" s="2"/>
      <c r="FU95" s="2"/>
      <c r="FV95" s="2"/>
      <c r="FW95" s="2"/>
      <c r="FX95" s="2">
        <v>80</v>
      </c>
      <c r="FY95" s="2">
        <v>60</v>
      </c>
      <c r="FZ95" s="2"/>
      <c r="GA95" s="2" t="s">
        <v>6</v>
      </c>
      <c r="GB95" s="2"/>
      <c r="GC95" s="2"/>
      <c r="GD95" s="2">
        <v>0</v>
      </c>
      <c r="GE95" s="2"/>
      <c r="GF95" s="2">
        <v>969383451</v>
      </c>
      <c r="GG95" s="2">
        <v>1</v>
      </c>
      <c r="GH95" s="2">
        <v>1</v>
      </c>
      <c r="GI95" s="2">
        <v>-2</v>
      </c>
      <c r="GJ95" s="2">
        <v>0</v>
      </c>
      <c r="GK95" s="2">
        <f>ROUND(R95*(R12)/100,2)</f>
        <v>0</v>
      </c>
      <c r="GL95" s="2">
        <f t="shared" si="101"/>
        <v>0</v>
      </c>
      <c r="GM95" s="2">
        <f t="shared" si="102"/>
        <v>961.38</v>
      </c>
      <c r="GN95" s="2">
        <f t="shared" si="103"/>
        <v>0</v>
      </c>
      <c r="GO95" s="2">
        <f t="shared" si="104"/>
        <v>961.38</v>
      </c>
      <c r="GP95" s="2">
        <f t="shared" si="105"/>
        <v>0</v>
      </c>
      <c r="GQ95" s="2"/>
      <c r="GR95" s="2">
        <v>0</v>
      </c>
      <c r="GS95" s="2">
        <v>3</v>
      </c>
      <c r="GT95" s="2">
        <v>0</v>
      </c>
      <c r="GU95" s="2" t="s">
        <v>6</v>
      </c>
      <c r="GV95" s="2">
        <f t="shared" si="106"/>
        <v>0</v>
      </c>
      <c r="GW95" s="2">
        <v>1</v>
      </c>
      <c r="GX95" s="2">
        <f t="shared" si="107"/>
        <v>0</v>
      </c>
      <c r="GY95" s="2"/>
      <c r="GZ95" s="2"/>
      <c r="HA95" s="2">
        <v>0</v>
      </c>
      <c r="HB95" s="2">
        <v>0</v>
      </c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  <c r="II95" s="2"/>
      <c r="IJ95" s="2"/>
      <c r="IK95" s="2">
        <v>0</v>
      </c>
      <c r="IL95" s="2"/>
      <c r="IM95" s="2"/>
      <c r="IN95" s="2"/>
      <c r="IO95" s="2"/>
      <c r="IP95" s="2"/>
      <c r="IQ95" s="2"/>
      <c r="IR95" s="2"/>
      <c r="IS95" s="2"/>
      <c r="IT95" s="2"/>
      <c r="IU95" s="2"/>
    </row>
    <row r="96" spans="1:255" x14ac:dyDescent="0.2">
      <c r="A96">
        <v>18</v>
      </c>
      <c r="B96">
        <v>1</v>
      </c>
      <c r="C96">
        <v>114</v>
      </c>
      <c r="E96" t="s">
        <v>146</v>
      </c>
      <c r="F96" t="s">
        <v>147</v>
      </c>
      <c r="G96" t="s">
        <v>148</v>
      </c>
      <c r="H96" t="s">
        <v>113</v>
      </c>
      <c r="I96">
        <f>I94*J96</f>
        <v>7</v>
      </c>
      <c r="J96">
        <v>0.63636363636363635</v>
      </c>
      <c r="O96">
        <f t="shared" si="69"/>
        <v>6277.81</v>
      </c>
      <c r="P96">
        <f t="shared" si="70"/>
        <v>6277.81</v>
      </c>
      <c r="Q96">
        <f t="shared" si="71"/>
        <v>0</v>
      </c>
      <c r="R96">
        <f t="shared" si="72"/>
        <v>0</v>
      </c>
      <c r="S96">
        <f t="shared" si="73"/>
        <v>0</v>
      </c>
      <c r="T96">
        <f t="shared" si="74"/>
        <v>0</v>
      </c>
      <c r="U96">
        <f t="shared" si="75"/>
        <v>0</v>
      </c>
      <c r="V96">
        <f t="shared" si="76"/>
        <v>0</v>
      </c>
      <c r="W96">
        <f t="shared" si="77"/>
        <v>0</v>
      </c>
      <c r="X96">
        <f t="shared" si="78"/>
        <v>0</v>
      </c>
      <c r="Y96">
        <f t="shared" si="79"/>
        <v>0</v>
      </c>
      <c r="AA96">
        <v>16670161</v>
      </c>
      <c r="AB96">
        <f t="shared" si="80"/>
        <v>137.34</v>
      </c>
      <c r="AC96">
        <f t="shared" si="81"/>
        <v>137.34</v>
      </c>
      <c r="AD96">
        <f t="shared" si="82"/>
        <v>0</v>
      </c>
      <c r="AE96">
        <f t="shared" si="83"/>
        <v>0</v>
      </c>
      <c r="AF96">
        <f t="shared" si="84"/>
        <v>0</v>
      </c>
      <c r="AG96">
        <f t="shared" si="85"/>
        <v>0</v>
      </c>
      <c r="AH96">
        <f t="shared" si="86"/>
        <v>0</v>
      </c>
      <c r="AI96">
        <f t="shared" si="87"/>
        <v>0</v>
      </c>
      <c r="AJ96">
        <f t="shared" si="88"/>
        <v>0</v>
      </c>
      <c r="AK96">
        <v>137.34</v>
      </c>
      <c r="AL96">
        <v>137.34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80</v>
      </c>
      <c r="AU96">
        <v>60</v>
      </c>
      <c r="AV96">
        <v>1</v>
      </c>
      <c r="AW96">
        <v>1</v>
      </c>
      <c r="AZ96">
        <v>6.53</v>
      </c>
      <c r="BA96">
        <v>1</v>
      </c>
      <c r="BB96">
        <v>1</v>
      </c>
      <c r="BC96">
        <v>6.53</v>
      </c>
      <c r="BD96" t="s">
        <v>6</v>
      </c>
      <c r="BE96" t="s">
        <v>6</v>
      </c>
      <c r="BF96" t="s">
        <v>6</v>
      </c>
      <c r="BG96" t="s">
        <v>6</v>
      </c>
      <c r="BH96">
        <v>3</v>
      </c>
      <c r="BI96">
        <v>2</v>
      </c>
      <c r="BJ96" t="s">
        <v>149</v>
      </c>
      <c r="BM96">
        <v>110011</v>
      </c>
      <c r="BN96">
        <v>0</v>
      </c>
      <c r="BO96" t="s">
        <v>6</v>
      </c>
      <c r="BP96">
        <v>0</v>
      </c>
      <c r="BQ96">
        <v>3</v>
      </c>
      <c r="BR96">
        <v>0</v>
      </c>
      <c r="BS96">
        <v>1</v>
      </c>
      <c r="BT96">
        <v>1</v>
      </c>
      <c r="BU96">
        <v>1</v>
      </c>
      <c r="BV96">
        <v>1</v>
      </c>
      <c r="BW96">
        <v>1</v>
      </c>
      <c r="BX96">
        <v>1</v>
      </c>
      <c r="BY96" t="s">
        <v>6</v>
      </c>
      <c r="BZ96">
        <v>80</v>
      </c>
      <c r="CA96">
        <v>60</v>
      </c>
      <c r="CF96">
        <v>0</v>
      </c>
      <c r="CG96">
        <v>0</v>
      </c>
      <c r="CM96">
        <v>0</v>
      </c>
      <c r="CN96" t="s">
        <v>6</v>
      </c>
      <c r="CO96">
        <v>0</v>
      </c>
      <c r="CP96">
        <f t="shared" si="89"/>
        <v>6277.81</v>
      </c>
      <c r="CQ96">
        <f t="shared" si="90"/>
        <v>896.8302000000001</v>
      </c>
      <c r="CR96">
        <f t="shared" si="91"/>
        <v>0</v>
      </c>
      <c r="CS96">
        <f t="shared" si="92"/>
        <v>0</v>
      </c>
      <c r="CT96">
        <f t="shared" si="93"/>
        <v>0</v>
      </c>
      <c r="CU96">
        <f t="shared" si="94"/>
        <v>0</v>
      </c>
      <c r="CV96">
        <f t="shared" si="95"/>
        <v>0</v>
      </c>
      <c r="CW96">
        <f t="shared" si="96"/>
        <v>0</v>
      </c>
      <c r="CX96">
        <f t="shared" si="97"/>
        <v>0</v>
      </c>
      <c r="CY96">
        <f t="shared" si="98"/>
        <v>0</v>
      </c>
      <c r="CZ96">
        <f t="shared" si="99"/>
        <v>0</v>
      </c>
      <c r="DC96" t="s">
        <v>6</v>
      </c>
      <c r="DD96" t="s">
        <v>6</v>
      </c>
      <c r="DE96" t="s">
        <v>6</v>
      </c>
      <c r="DF96" t="s">
        <v>6</v>
      </c>
      <c r="DG96" t="s">
        <v>6</v>
      </c>
      <c r="DH96" t="s">
        <v>6</v>
      </c>
      <c r="DI96" t="s">
        <v>6</v>
      </c>
      <c r="DJ96" t="s">
        <v>6</v>
      </c>
      <c r="DK96" t="s">
        <v>6</v>
      </c>
      <c r="DL96" t="s">
        <v>6</v>
      </c>
      <c r="DM96" t="s">
        <v>6</v>
      </c>
      <c r="DN96">
        <v>0</v>
      </c>
      <c r="DO96">
        <v>0</v>
      </c>
      <c r="DP96">
        <v>1</v>
      </c>
      <c r="DQ96">
        <v>1</v>
      </c>
      <c r="DU96">
        <v>1010</v>
      </c>
      <c r="DV96" t="s">
        <v>113</v>
      </c>
      <c r="DW96" t="s">
        <v>113</v>
      </c>
      <c r="DX96">
        <v>1</v>
      </c>
      <c r="EE96">
        <v>16510417</v>
      </c>
      <c r="EF96">
        <v>3</v>
      </c>
      <c r="EG96" t="s">
        <v>23</v>
      </c>
      <c r="EH96">
        <v>0</v>
      </c>
      <c r="EI96" t="s">
        <v>6</v>
      </c>
      <c r="EJ96">
        <v>2</v>
      </c>
      <c r="EK96">
        <v>110011</v>
      </c>
      <c r="EL96" t="s">
        <v>24</v>
      </c>
      <c r="EM96" t="s">
        <v>25</v>
      </c>
      <c r="EO96" t="s">
        <v>6</v>
      </c>
      <c r="EQ96">
        <v>0</v>
      </c>
      <c r="ER96">
        <v>137.34</v>
      </c>
      <c r="ES96">
        <v>137.34</v>
      </c>
      <c r="ET96">
        <v>0</v>
      </c>
      <c r="EU96">
        <v>0</v>
      </c>
      <c r="EV96">
        <v>0</v>
      </c>
      <c r="EW96">
        <v>0</v>
      </c>
      <c r="EX96">
        <v>0</v>
      </c>
      <c r="FQ96">
        <v>0</v>
      </c>
      <c r="FR96">
        <f t="shared" si="100"/>
        <v>0</v>
      </c>
      <c r="FS96">
        <v>0</v>
      </c>
      <c r="FX96">
        <v>80</v>
      </c>
      <c r="FY96">
        <v>60</v>
      </c>
      <c r="GA96" t="s">
        <v>6</v>
      </c>
      <c r="GD96">
        <v>0</v>
      </c>
      <c r="GF96">
        <v>969383451</v>
      </c>
      <c r="GG96">
        <v>1</v>
      </c>
      <c r="GH96">
        <v>1</v>
      </c>
      <c r="GI96">
        <v>4</v>
      </c>
      <c r="GJ96">
        <v>0</v>
      </c>
      <c r="GK96">
        <f>ROUND(R96*(S12)/100,2)</f>
        <v>0</v>
      </c>
      <c r="GL96">
        <f t="shared" si="101"/>
        <v>0</v>
      </c>
      <c r="GM96">
        <f t="shared" si="102"/>
        <v>6277.81</v>
      </c>
      <c r="GN96">
        <f t="shared" si="103"/>
        <v>0</v>
      </c>
      <c r="GO96">
        <f t="shared" si="104"/>
        <v>6277.81</v>
      </c>
      <c r="GP96">
        <f t="shared" si="105"/>
        <v>0</v>
      </c>
      <c r="GR96">
        <v>0</v>
      </c>
      <c r="GS96">
        <v>3</v>
      </c>
      <c r="GT96">
        <v>0</v>
      </c>
      <c r="GU96" t="s">
        <v>6</v>
      </c>
      <c r="GV96">
        <f t="shared" si="106"/>
        <v>0</v>
      </c>
      <c r="GW96">
        <v>1</v>
      </c>
      <c r="GX96">
        <f t="shared" si="107"/>
        <v>0</v>
      </c>
      <c r="HA96">
        <v>0</v>
      </c>
      <c r="HB96">
        <v>0</v>
      </c>
      <c r="IK96">
        <v>0</v>
      </c>
    </row>
    <row r="97" spans="1:255" x14ac:dyDescent="0.2">
      <c r="A97" s="2">
        <v>18</v>
      </c>
      <c r="B97" s="2">
        <v>1</v>
      </c>
      <c r="C97" s="2">
        <v>107</v>
      </c>
      <c r="D97" s="2"/>
      <c r="E97" s="2" t="s">
        <v>150</v>
      </c>
      <c r="F97" s="2" t="s">
        <v>151</v>
      </c>
      <c r="G97" s="2" t="s">
        <v>152</v>
      </c>
      <c r="H97" s="2" t="s">
        <v>18</v>
      </c>
      <c r="I97" s="2">
        <f>I93*J97</f>
        <v>4</v>
      </c>
      <c r="J97" s="2">
        <v>0.36363636363636365</v>
      </c>
      <c r="K97" s="2"/>
      <c r="L97" s="2"/>
      <c r="M97" s="2"/>
      <c r="N97" s="2"/>
      <c r="O97" s="2">
        <f t="shared" si="69"/>
        <v>0</v>
      </c>
      <c r="P97" s="2">
        <f t="shared" si="70"/>
        <v>0</v>
      </c>
      <c r="Q97" s="2">
        <f t="shared" si="71"/>
        <v>0</v>
      </c>
      <c r="R97" s="2">
        <f t="shared" si="72"/>
        <v>0</v>
      </c>
      <c r="S97" s="2">
        <f t="shared" si="73"/>
        <v>0</v>
      </c>
      <c r="T97" s="2">
        <f t="shared" si="74"/>
        <v>0</v>
      </c>
      <c r="U97" s="2">
        <f t="shared" si="75"/>
        <v>0</v>
      </c>
      <c r="V97" s="2">
        <f t="shared" si="76"/>
        <v>0</v>
      </c>
      <c r="W97" s="2">
        <f t="shared" si="77"/>
        <v>0</v>
      </c>
      <c r="X97" s="2">
        <f t="shared" si="78"/>
        <v>0</v>
      </c>
      <c r="Y97" s="2">
        <f t="shared" si="79"/>
        <v>0</v>
      </c>
      <c r="Z97" s="2"/>
      <c r="AA97" s="2">
        <v>16670159</v>
      </c>
      <c r="AB97" s="2">
        <f t="shared" si="80"/>
        <v>0</v>
      </c>
      <c r="AC97" s="2">
        <f t="shared" si="81"/>
        <v>0</v>
      </c>
      <c r="AD97" s="2">
        <f t="shared" si="82"/>
        <v>0</v>
      </c>
      <c r="AE97" s="2">
        <f t="shared" si="83"/>
        <v>0</v>
      </c>
      <c r="AF97" s="2">
        <f t="shared" si="84"/>
        <v>0</v>
      </c>
      <c r="AG97" s="2">
        <f t="shared" si="85"/>
        <v>0</v>
      </c>
      <c r="AH97" s="2">
        <f t="shared" si="86"/>
        <v>0</v>
      </c>
      <c r="AI97" s="2">
        <f t="shared" si="87"/>
        <v>0</v>
      </c>
      <c r="AJ97" s="2">
        <f t="shared" si="88"/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 s="2">
        <v>0</v>
      </c>
      <c r="AT97" s="2">
        <v>80</v>
      </c>
      <c r="AU97" s="2">
        <v>60</v>
      </c>
      <c r="AV97" s="2">
        <v>1</v>
      </c>
      <c r="AW97" s="2">
        <v>1</v>
      </c>
      <c r="AX97" s="2"/>
      <c r="AY97" s="2"/>
      <c r="AZ97" s="2">
        <v>1</v>
      </c>
      <c r="BA97" s="2">
        <v>1</v>
      </c>
      <c r="BB97" s="2">
        <v>1</v>
      </c>
      <c r="BC97" s="2">
        <v>1</v>
      </c>
      <c r="BD97" s="2" t="s">
        <v>6</v>
      </c>
      <c r="BE97" s="2" t="s">
        <v>6</v>
      </c>
      <c r="BF97" s="2" t="s">
        <v>6</v>
      </c>
      <c r="BG97" s="2" t="s">
        <v>6</v>
      </c>
      <c r="BH97" s="2">
        <v>3</v>
      </c>
      <c r="BI97" s="2">
        <v>2</v>
      </c>
      <c r="BJ97" s="2" t="s">
        <v>6</v>
      </c>
      <c r="BK97" s="2"/>
      <c r="BL97" s="2"/>
      <c r="BM97" s="2">
        <v>110011</v>
      </c>
      <c r="BN97" s="2">
        <v>0</v>
      </c>
      <c r="BO97" s="2" t="s">
        <v>6</v>
      </c>
      <c r="BP97" s="2">
        <v>0</v>
      </c>
      <c r="BQ97" s="2">
        <v>3</v>
      </c>
      <c r="BR97" s="2">
        <v>0</v>
      </c>
      <c r="BS97" s="2">
        <v>1</v>
      </c>
      <c r="BT97" s="2">
        <v>1</v>
      </c>
      <c r="BU97" s="2">
        <v>1</v>
      </c>
      <c r="BV97" s="2">
        <v>1</v>
      </c>
      <c r="BW97" s="2">
        <v>1</v>
      </c>
      <c r="BX97" s="2">
        <v>1</v>
      </c>
      <c r="BY97" s="2" t="s">
        <v>6</v>
      </c>
      <c r="BZ97" s="2">
        <v>80</v>
      </c>
      <c r="CA97" s="2">
        <v>60</v>
      </c>
      <c r="CB97" s="2"/>
      <c r="CC97" s="2"/>
      <c r="CD97" s="2"/>
      <c r="CE97" s="2"/>
      <c r="CF97" s="2">
        <v>0</v>
      </c>
      <c r="CG97" s="2">
        <v>0</v>
      </c>
      <c r="CH97" s="2"/>
      <c r="CI97" s="2"/>
      <c r="CJ97" s="2"/>
      <c r="CK97" s="2"/>
      <c r="CL97" s="2"/>
      <c r="CM97" s="2">
        <v>0</v>
      </c>
      <c r="CN97" s="2" t="s">
        <v>6</v>
      </c>
      <c r="CO97" s="2">
        <v>0</v>
      </c>
      <c r="CP97" s="2">
        <f t="shared" si="89"/>
        <v>0</v>
      </c>
      <c r="CQ97" s="2">
        <f t="shared" si="90"/>
        <v>0</v>
      </c>
      <c r="CR97" s="2">
        <f t="shared" si="91"/>
        <v>0</v>
      </c>
      <c r="CS97" s="2">
        <f t="shared" si="92"/>
        <v>0</v>
      </c>
      <c r="CT97" s="2">
        <f t="shared" si="93"/>
        <v>0</v>
      </c>
      <c r="CU97" s="2">
        <f t="shared" si="94"/>
        <v>0</v>
      </c>
      <c r="CV97" s="2">
        <f t="shared" si="95"/>
        <v>0</v>
      </c>
      <c r="CW97" s="2">
        <f t="shared" si="96"/>
        <v>0</v>
      </c>
      <c r="CX97" s="2">
        <f t="shared" si="97"/>
        <v>0</v>
      </c>
      <c r="CY97" s="2">
        <f t="shared" si="98"/>
        <v>0</v>
      </c>
      <c r="CZ97" s="2">
        <f t="shared" si="99"/>
        <v>0</v>
      </c>
      <c r="DA97" s="2"/>
      <c r="DB97" s="2"/>
      <c r="DC97" s="2" t="s">
        <v>6</v>
      </c>
      <c r="DD97" s="2" t="s">
        <v>6</v>
      </c>
      <c r="DE97" s="2" t="s">
        <v>6</v>
      </c>
      <c r="DF97" s="2" t="s">
        <v>6</v>
      </c>
      <c r="DG97" s="2" t="s">
        <v>6</v>
      </c>
      <c r="DH97" s="2" t="s">
        <v>6</v>
      </c>
      <c r="DI97" s="2" t="s">
        <v>6</v>
      </c>
      <c r="DJ97" s="2" t="s">
        <v>6</v>
      </c>
      <c r="DK97" s="2" t="s">
        <v>6</v>
      </c>
      <c r="DL97" s="2" t="s">
        <v>6</v>
      </c>
      <c r="DM97" s="2" t="s">
        <v>6</v>
      </c>
      <c r="DN97" s="2">
        <v>0</v>
      </c>
      <c r="DO97" s="2">
        <v>0</v>
      </c>
      <c r="DP97" s="2">
        <v>1</v>
      </c>
      <c r="DQ97" s="2">
        <v>1</v>
      </c>
      <c r="DR97" s="2"/>
      <c r="DS97" s="2"/>
      <c r="DT97" s="2"/>
      <c r="DU97" s="2">
        <v>1013</v>
      </c>
      <c r="DV97" s="2" t="s">
        <v>18</v>
      </c>
      <c r="DW97" s="2" t="s">
        <v>18</v>
      </c>
      <c r="DX97" s="2">
        <v>1</v>
      </c>
      <c r="DY97" s="2"/>
      <c r="DZ97" s="2"/>
      <c r="EA97" s="2"/>
      <c r="EB97" s="2"/>
      <c r="EC97" s="2"/>
      <c r="ED97" s="2"/>
      <c r="EE97" s="2">
        <v>16510417</v>
      </c>
      <c r="EF97" s="2">
        <v>3</v>
      </c>
      <c r="EG97" s="2" t="s">
        <v>23</v>
      </c>
      <c r="EH97" s="2">
        <v>0</v>
      </c>
      <c r="EI97" s="2" t="s">
        <v>6</v>
      </c>
      <c r="EJ97" s="2">
        <v>2</v>
      </c>
      <c r="EK97" s="2">
        <v>110011</v>
      </c>
      <c r="EL97" s="2" t="s">
        <v>24</v>
      </c>
      <c r="EM97" s="2" t="s">
        <v>25</v>
      </c>
      <c r="EN97" s="2"/>
      <c r="EO97" s="2" t="s">
        <v>6</v>
      </c>
      <c r="EP97" s="2"/>
      <c r="EQ97" s="2">
        <v>0</v>
      </c>
      <c r="ER97" s="2">
        <v>0</v>
      </c>
      <c r="ES97" s="2">
        <v>0</v>
      </c>
      <c r="ET97" s="2">
        <v>0</v>
      </c>
      <c r="EU97" s="2">
        <v>0</v>
      </c>
      <c r="EV97" s="2">
        <v>0</v>
      </c>
      <c r="EW97" s="2">
        <v>0</v>
      </c>
      <c r="EX97" s="2">
        <v>0</v>
      </c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>
        <v>0</v>
      </c>
      <c r="FR97" s="2">
        <f t="shared" si="100"/>
        <v>0</v>
      </c>
      <c r="FS97" s="2">
        <v>0</v>
      </c>
      <c r="FT97" s="2"/>
      <c r="FU97" s="2"/>
      <c r="FV97" s="2"/>
      <c r="FW97" s="2"/>
      <c r="FX97" s="2">
        <v>80</v>
      </c>
      <c r="FY97" s="2">
        <v>60</v>
      </c>
      <c r="FZ97" s="2"/>
      <c r="GA97" s="2" t="s">
        <v>6</v>
      </c>
      <c r="GB97" s="2"/>
      <c r="GC97" s="2"/>
      <c r="GD97" s="2">
        <v>0</v>
      </c>
      <c r="GE97" s="2"/>
      <c r="GF97" s="2">
        <v>531291700</v>
      </c>
      <c r="GG97" s="2">
        <v>1</v>
      </c>
      <c r="GH97" s="2">
        <v>0</v>
      </c>
      <c r="GI97" s="2">
        <v>-2</v>
      </c>
      <c r="GJ97" s="2">
        <v>0</v>
      </c>
      <c r="GK97" s="2">
        <f>ROUND(R97*(R12)/100,2)</f>
        <v>0</v>
      </c>
      <c r="GL97" s="2">
        <f t="shared" si="101"/>
        <v>0</v>
      </c>
      <c r="GM97" s="2">
        <f t="shared" si="102"/>
        <v>0</v>
      </c>
      <c r="GN97" s="2">
        <f t="shared" si="103"/>
        <v>0</v>
      </c>
      <c r="GO97" s="2">
        <f t="shared" si="104"/>
        <v>0</v>
      </c>
      <c r="GP97" s="2">
        <f t="shared" si="105"/>
        <v>0</v>
      </c>
      <c r="GQ97" s="2"/>
      <c r="GR97" s="2">
        <v>0</v>
      </c>
      <c r="GS97" s="2">
        <v>3</v>
      </c>
      <c r="GT97" s="2">
        <v>0</v>
      </c>
      <c r="GU97" s="2" t="s">
        <v>6</v>
      </c>
      <c r="GV97" s="2">
        <f t="shared" si="106"/>
        <v>0</v>
      </c>
      <c r="GW97" s="2">
        <v>1</v>
      </c>
      <c r="GX97" s="2">
        <f t="shared" si="107"/>
        <v>0</v>
      </c>
      <c r="GY97" s="2"/>
      <c r="GZ97" s="2"/>
      <c r="HA97" s="2">
        <v>0</v>
      </c>
      <c r="HB97" s="2">
        <v>0</v>
      </c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>
        <v>0</v>
      </c>
      <c r="IL97" s="2"/>
      <c r="IM97" s="2"/>
      <c r="IN97" s="2"/>
      <c r="IO97" s="2"/>
      <c r="IP97" s="2"/>
      <c r="IQ97" s="2"/>
      <c r="IR97" s="2"/>
      <c r="IS97" s="2"/>
      <c r="IT97" s="2"/>
      <c r="IU97" s="2"/>
    </row>
    <row r="98" spans="1:255" x14ac:dyDescent="0.2">
      <c r="A98">
        <v>18</v>
      </c>
      <c r="B98">
        <v>1</v>
      </c>
      <c r="C98">
        <v>116</v>
      </c>
      <c r="E98" t="s">
        <v>150</v>
      </c>
      <c r="F98" t="s">
        <v>151</v>
      </c>
      <c r="G98" t="s">
        <v>152</v>
      </c>
      <c r="H98" t="s">
        <v>18</v>
      </c>
      <c r="I98">
        <f>I94*J98</f>
        <v>4</v>
      </c>
      <c r="J98">
        <v>0.36363636363636365</v>
      </c>
      <c r="O98">
        <f t="shared" si="69"/>
        <v>63440.03</v>
      </c>
      <c r="P98">
        <f t="shared" si="70"/>
        <v>63440.03</v>
      </c>
      <c r="Q98">
        <f t="shared" si="71"/>
        <v>0</v>
      </c>
      <c r="R98">
        <f t="shared" si="72"/>
        <v>0</v>
      </c>
      <c r="S98">
        <f t="shared" si="73"/>
        <v>0</v>
      </c>
      <c r="T98">
        <f t="shared" si="74"/>
        <v>0</v>
      </c>
      <c r="U98">
        <f t="shared" si="75"/>
        <v>0</v>
      </c>
      <c r="V98">
        <f t="shared" si="76"/>
        <v>0</v>
      </c>
      <c r="W98">
        <f t="shared" si="77"/>
        <v>0</v>
      </c>
      <c r="X98">
        <f t="shared" si="78"/>
        <v>0</v>
      </c>
      <c r="Y98">
        <f t="shared" si="79"/>
        <v>0</v>
      </c>
      <c r="AA98">
        <v>16670161</v>
      </c>
      <c r="AB98">
        <f t="shared" si="80"/>
        <v>4492.92</v>
      </c>
      <c r="AC98">
        <f t="shared" si="81"/>
        <v>4492.92</v>
      </c>
      <c r="AD98">
        <f t="shared" si="82"/>
        <v>0</v>
      </c>
      <c r="AE98">
        <f t="shared" si="83"/>
        <v>0</v>
      </c>
      <c r="AF98">
        <f t="shared" si="84"/>
        <v>0</v>
      </c>
      <c r="AG98">
        <f t="shared" si="85"/>
        <v>0</v>
      </c>
      <c r="AH98">
        <f t="shared" si="86"/>
        <v>0</v>
      </c>
      <c r="AI98">
        <f t="shared" si="87"/>
        <v>0</v>
      </c>
      <c r="AJ98">
        <f t="shared" si="88"/>
        <v>0</v>
      </c>
      <c r="AK98">
        <v>4492.92</v>
      </c>
      <c r="AL98">
        <v>4492.92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68</v>
      </c>
      <c r="AU98">
        <v>48</v>
      </c>
      <c r="AV98">
        <v>1</v>
      </c>
      <c r="AW98">
        <v>1</v>
      </c>
      <c r="AZ98">
        <v>1</v>
      </c>
      <c r="BA98">
        <v>1</v>
      </c>
      <c r="BB98">
        <v>1</v>
      </c>
      <c r="BC98">
        <v>3.53</v>
      </c>
      <c r="BD98" t="s">
        <v>6</v>
      </c>
      <c r="BE98" t="s">
        <v>6</v>
      </c>
      <c r="BF98" t="s">
        <v>6</v>
      </c>
      <c r="BG98" t="s">
        <v>6</v>
      </c>
      <c r="BH98">
        <v>3</v>
      </c>
      <c r="BI98">
        <v>2</v>
      </c>
      <c r="BJ98" t="s">
        <v>6</v>
      </c>
      <c r="BM98">
        <v>110011</v>
      </c>
      <c r="BN98">
        <v>0</v>
      </c>
      <c r="BO98" t="s">
        <v>6</v>
      </c>
      <c r="BP98">
        <v>0</v>
      </c>
      <c r="BQ98">
        <v>3</v>
      </c>
      <c r="BR98">
        <v>0</v>
      </c>
      <c r="BS98">
        <v>1</v>
      </c>
      <c r="BT98">
        <v>1</v>
      </c>
      <c r="BU98">
        <v>1</v>
      </c>
      <c r="BV98">
        <v>1</v>
      </c>
      <c r="BW98">
        <v>1</v>
      </c>
      <c r="BX98">
        <v>1</v>
      </c>
      <c r="BY98" t="s">
        <v>6</v>
      </c>
      <c r="BZ98">
        <v>80</v>
      </c>
      <c r="CA98">
        <v>60</v>
      </c>
      <c r="CF98">
        <v>0</v>
      </c>
      <c r="CG98">
        <v>0</v>
      </c>
      <c r="CM98">
        <v>0</v>
      </c>
      <c r="CN98" t="s">
        <v>6</v>
      </c>
      <c r="CO98">
        <v>0</v>
      </c>
      <c r="CP98">
        <f t="shared" si="89"/>
        <v>63440.03</v>
      </c>
      <c r="CQ98">
        <f t="shared" si="90"/>
        <v>15860.007599999999</v>
      </c>
      <c r="CR98">
        <f t="shared" si="91"/>
        <v>0</v>
      </c>
      <c r="CS98">
        <f t="shared" si="92"/>
        <v>0</v>
      </c>
      <c r="CT98">
        <f t="shared" si="93"/>
        <v>0</v>
      </c>
      <c r="CU98">
        <f t="shared" si="94"/>
        <v>0</v>
      </c>
      <c r="CV98">
        <f t="shared" si="95"/>
        <v>0</v>
      </c>
      <c r="CW98">
        <f t="shared" si="96"/>
        <v>0</v>
      </c>
      <c r="CX98">
        <f t="shared" si="97"/>
        <v>0</v>
      </c>
      <c r="CY98">
        <f t="shared" si="98"/>
        <v>0</v>
      </c>
      <c r="CZ98">
        <f t="shared" si="99"/>
        <v>0</v>
      </c>
      <c r="DC98" t="s">
        <v>6</v>
      </c>
      <c r="DD98" t="s">
        <v>6</v>
      </c>
      <c r="DE98" t="s">
        <v>6</v>
      </c>
      <c r="DF98" t="s">
        <v>6</v>
      </c>
      <c r="DG98" t="s">
        <v>6</v>
      </c>
      <c r="DH98" t="s">
        <v>6</v>
      </c>
      <c r="DI98" t="s">
        <v>6</v>
      </c>
      <c r="DJ98" t="s">
        <v>6</v>
      </c>
      <c r="DK98" t="s">
        <v>6</v>
      </c>
      <c r="DL98" t="s">
        <v>6</v>
      </c>
      <c r="DM98" t="s">
        <v>6</v>
      </c>
      <c r="DN98">
        <v>0</v>
      </c>
      <c r="DO98">
        <v>0</v>
      </c>
      <c r="DP98">
        <v>1</v>
      </c>
      <c r="DQ98">
        <v>1</v>
      </c>
      <c r="DU98">
        <v>1013</v>
      </c>
      <c r="DV98" t="s">
        <v>18</v>
      </c>
      <c r="DW98" t="s">
        <v>18</v>
      </c>
      <c r="DX98">
        <v>1</v>
      </c>
      <c r="EE98">
        <v>16510417</v>
      </c>
      <c r="EF98">
        <v>3</v>
      </c>
      <c r="EG98" t="s">
        <v>23</v>
      </c>
      <c r="EH98">
        <v>0</v>
      </c>
      <c r="EI98" t="s">
        <v>6</v>
      </c>
      <c r="EJ98">
        <v>2</v>
      </c>
      <c r="EK98">
        <v>110011</v>
      </c>
      <c r="EL98" t="s">
        <v>24</v>
      </c>
      <c r="EM98" t="s">
        <v>25</v>
      </c>
      <c r="EO98" t="s">
        <v>6</v>
      </c>
      <c r="EQ98">
        <v>0</v>
      </c>
      <c r="ER98">
        <v>15860</v>
      </c>
      <c r="ES98">
        <v>4492.92</v>
      </c>
      <c r="ET98">
        <v>0</v>
      </c>
      <c r="EU98">
        <v>0</v>
      </c>
      <c r="EV98">
        <v>0</v>
      </c>
      <c r="EW98">
        <v>0</v>
      </c>
      <c r="EX98">
        <v>0</v>
      </c>
      <c r="EZ98">
        <v>5</v>
      </c>
      <c r="FC98">
        <v>1</v>
      </c>
      <c r="FD98">
        <v>18</v>
      </c>
      <c r="FF98">
        <v>18714.8</v>
      </c>
      <c r="FQ98">
        <v>0</v>
      </c>
      <c r="FR98">
        <f t="shared" si="100"/>
        <v>0</v>
      </c>
      <c r="FS98">
        <v>0</v>
      </c>
      <c r="FV98" t="s">
        <v>153</v>
      </c>
      <c r="FW98" t="s">
        <v>154</v>
      </c>
      <c r="FX98">
        <v>80</v>
      </c>
      <c r="FY98">
        <v>60</v>
      </c>
      <c r="GA98" t="s">
        <v>155</v>
      </c>
      <c r="GD98">
        <v>0</v>
      </c>
      <c r="GF98">
        <v>531291700</v>
      </c>
      <c r="GG98">
        <v>2</v>
      </c>
      <c r="GH98">
        <v>3</v>
      </c>
      <c r="GI98">
        <v>3</v>
      </c>
      <c r="GJ98">
        <v>0</v>
      </c>
      <c r="GK98">
        <f>ROUND(R98*(S12)/100,2)</f>
        <v>0</v>
      </c>
      <c r="GL98">
        <f t="shared" si="101"/>
        <v>0</v>
      </c>
      <c r="GM98">
        <f t="shared" si="102"/>
        <v>63440.03</v>
      </c>
      <c r="GN98">
        <f t="shared" si="103"/>
        <v>0</v>
      </c>
      <c r="GO98">
        <f t="shared" si="104"/>
        <v>63440.03</v>
      </c>
      <c r="GP98">
        <f t="shared" si="105"/>
        <v>0</v>
      </c>
      <c r="GR98">
        <v>1</v>
      </c>
      <c r="GS98">
        <v>1</v>
      </c>
      <c r="GT98">
        <v>0</v>
      </c>
      <c r="GU98" t="s">
        <v>6</v>
      </c>
      <c r="GV98">
        <f t="shared" si="106"/>
        <v>0</v>
      </c>
      <c r="GW98">
        <v>1</v>
      </c>
      <c r="GX98">
        <f t="shared" si="107"/>
        <v>0</v>
      </c>
      <c r="HA98">
        <v>0</v>
      </c>
      <c r="HB98">
        <v>0</v>
      </c>
      <c r="IK98">
        <v>0</v>
      </c>
    </row>
    <row r="99" spans="1:255" x14ac:dyDescent="0.2">
      <c r="A99" s="2">
        <v>17</v>
      </c>
      <c r="B99" s="2">
        <v>1</v>
      </c>
      <c r="C99" s="2">
        <f>ROW(SmtRes!A121)</f>
        <v>121</v>
      </c>
      <c r="D99" s="2">
        <f>ROW(EtalonRes!A104)</f>
        <v>104</v>
      </c>
      <c r="E99" s="2" t="s">
        <v>156</v>
      </c>
      <c r="F99" s="2" t="s">
        <v>157</v>
      </c>
      <c r="G99" s="2" t="s">
        <v>158</v>
      </c>
      <c r="H99" s="2" t="s">
        <v>18</v>
      </c>
      <c r="I99" s="2">
        <v>35</v>
      </c>
      <c r="J99" s="2">
        <v>0</v>
      </c>
      <c r="K99" s="2"/>
      <c r="L99" s="2"/>
      <c r="M99" s="2"/>
      <c r="N99" s="2"/>
      <c r="O99" s="2">
        <f t="shared" si="69"/>
        <v>746.2</v>
      </c>
      <c r="P99" s="2">
        <f t="shared" si="70"/>
        <v>72.8</v>
      </c>
      <c r="Q99" s="2">
        <f t="shared" si="71"/>
        <v>0</v>
      </c>
      <c r="R99" s="2">
        <f t="shared" si="72"/>
        <v>0</v>
      </c>
      <c r="S99" s="2">
        <f t="shared" si="73"/>
        <v>673.4</v>
      </c>
      <c r="T99" s="2">
        <f t="shared" si="74"/>
        <v>0</v>
      </c>
      <c r="U99" s="2">
        <f t="shared" si="75"/>
        <v>70</v>
      </c>
      <c r="V99" s="2">
        <f t="shared" si="76"/>
        <v>0</v>
      </c>
      <c r="W99" s="2">
        <f t="shared" si="77"/>
        <v>0</v>
      </c>
      <c r="X99" s="2">
        <f t="shared" si="78"/>
        <v>619.53</v>
      </c>
      <c r="Y99" s="2">
        <f t="shared" si="79"/>
        <v>437.71</v>
      </c>
      <c r="Z99" s="2"/>
      <c r="AA99" s="2">
        <v>16670159</v>
      </c>
      <c r="AB99" s="2">
        <f t="shared" si="80"/>
        <v>21.32</v>
      </c>
      <c r="AC99" s="2">
        <f t="shared" si="81"/>
        <v>2.08</v>
      </c>
      <c r="AD99" s="2">
        <f t="shared" si="82"/>
        <v>0</v>
      </c>
      <c r="AE99" s="2">
        <f t="shared" si="83"/>
        <v>0</v>
      </c>
      <c r="AF99" s="2">
        <f t="shared" si="84"/>
        <v>19.239999999999998</v>
      </c>
      <c r="AG99" s="2">
        <f t="shared" si="85"/>
        <v>0</v>
      </c>
      <c r="AH99" s="2">
        <f t="shared" si="86"/>
        <v>2</v>
      </c>
      <c r="AI99" s="2">
        <f t="shared" si="87"/>
        <v>0</v>
      </c>
      <c r="AJ99" s="2">
        <f t="shared" si="88"/>
        <v>0</v>
      </c>
      <c r="AK99" s="2">
        <v>21.32</v>
      </c>
      <c r="AL99" s="2">
        <v>2.08</v>
      </c>
      <c r="AM99" s="2">
        <v>0</v>
      </c>
      <c r="AN99" s="2">
        <v>0</v>
      </c>
      <c r="AO99" s="2">
        <v>19.239999999999998</v>
      </c>
      <c r="AP99" s="2">
        <v>0</v>
      </c>
      <c r="AQ99" s="2">
        <v>2</v>
      </c>
      <c r="AR99" s="2">
        <v>0</v>
      </c>
      <c r="AS99" s="2">
        <v>0</v>
      </c>
      <c r="AT99" s="2">
        <v>92</v>
      </c>
      <c r="AU99" s="2">
        <v>65</v>
      </c>
      <c r="AV99" s="2">
        <v>1</v>
      </c>
      <c r="AW99" s="2">
        <v>1</v>
      </c>
      <c r="AX99" s="2"/>
      <c r="AY99" s="2"/>
      <c r="AZ99" s="2">
        <v>1</v>
      </c>
      <c r="BA99" s="2">
        <v>1</v>
      </c>
      <c r="BB99" s="2">
        <v>1</v>
      </c>
      <c r="BC99" s="2">
        <v>1</v>
      </c>
      <c r="BD99" s="2" t="s">
        <v>6</v>
      </c>
      <c r="BE99" s="2" t="s">
        <v>6</v>
      </c>
      <c r="BF99" s="2" t="s">
        <v>6</v>
      </c>
      <c r="BG99" s="2" t="s">
        <v>6</v>
      </c>
      <c r="BH99" s="2">
        <v>0</v>
      </c>
      <c r="BI99" s="2">
        <v>2</v>
      </c>
      <c r="BJ99" s="2" t="s">
        <v>159</v>
      </c>
      <c r="BK99" s="2"/>
      <c r="BL99" s="2"/>
      <c r="BM99" s="2">
        <v>110004</v>
      </c>
      <c r="BN99" s="2">
        <v>0</v>
      </c>
      <c r="BO99" s="2" t="s">
        <v>6</v>
      </c>
      <c r="BP99" s="2">
        <v>0</v>
      </c>
      <c r="BQ99" s="2">
        <v>3</v>
      </c>
      <c r="BR99" s="2">
        <v>0</v>
      </c>
      <c r="BS99" s="2">
        <v>1</v>
      </c>
      <c r="BT99" s="2">
        <v>1</v>
      </c>
      <c r="BU99" s="2">
        <v>1</v>
      </c>
      <c r="BV99" s="2">
        <v>1</v>
      </c>
      <c r="BW99" s="2">
        <v>1</v>
      </c>
      <c r="BX99" s="2">
        <v>1</v>
      </c>
      <c r="BY99" s="2" t="s">
        <v>6</v>
      </c>
      <c r="BZ99" s="2">
        <v>92</v>
      </c>
      <c r="CA99" s="2">
        <v>65</v>
      </c>
      <c r="CB99" s="2"/>
      <c r="CC99" s="2"/>
      <c r="CD99" s="2"/>
      <c r="CE99" s="2"/>
      <c r="CF99" s="2">
        <v>0</v>
      </c>
      <c r="CG99" s="2">
        <v>0</v>
      </c>
      <c r="CH99" s="2"/>
      <c r="CI99" s="2"/>
      <c r="CJ99" s="2"/>
      <c r="CK99" s="2"/>
      <c r="CL99" s="2"/>
      <c r="CM99" s="2">
        <v>0</v>
      </c>
      <c r="CN99" s="2" t="s">
        <v>6</v>
      </c>
      <c r="CO99" s="2">
        <v>0</v>
      </c>
      <c r="CP99" s="2">
        <f t="shared" si="89"/>
        <v>746.19999999999993</v>
      </c>
      <c r="CQ99" s="2">
        <f t="shared" si="90"/>
        <v>2.08</v>
      </c>
      <c r="CR99" s="2">
        <f t="shared" si="91"/>
        <v>0</v>
      </c>
      <c r="CS99" s="2">
        <f t="shared" si="92"/>
        <v>0</v>
      </c>
      <c r="CT99" s="2">
        <f t="shared" si="93"/>
        <v>19.239999999999998</v>
      </c>
      <c r="CU99" s="2">
        <f t="shared" si="94"/>
        <v>0</v>
      </c>
      <c r="CV99" s="2">
        <f t="shared" si="95"/>
        <v>2</v>
      </c>
      <c r="CW99" s="2">
        <f t="shared" si="96"/>
        <v>0</v>
      </c>
      <c r="CX99" s="2">
        <f t="shared" si="97"/>
        <v>0</v>
      </c>
      <c r="CY99" s="2">
        <f t="shared" si="98"/>
        <v>619.52799999999991</v>
      </c>
      <c r="CZ99" s="2">
        <f t="shared" si="99"/>
        <v>437.71</v>
      </c>
      <c r="DA99" s="2"/>
      <c r="DB99" s="2"/>
      <c r="DC99" s="2" t="s">
        <v>6</v>
      </c>
      <c r="DD99" s="2" t="s">
        <v>6</v>
      </c>
      <c r="DE99" s="2" t="s">
        <v>6</v>
      </c>
      <c r="DF99" s="2" t="s">
        <v>6</v>
      </c>
      <c r="DG99" s="2" t="s">
        <v>6</v>
      </c>
      <c r="DH99" s="2" t="s">
        <v>6</v>
      </c>
      <c r="DI99" s="2" t="s">
        <v>6</v>
      </c>
      <c r="DJ99" s="2" t="s">
        <v>6</v>
      </c>
      <c r="DK99" s="2" t="s">
        <v>6</v>
      </c>
      <c r="DL99" s="2" t="s">
        <v>6</v>
      </c>
      <c r="DM99" s="2" t="s">
        <v>6</v>
      </c>
      <c r="DN99" s="2">
        <v>0</v>
      </c>
      <c r="DO99" s="2">
        <v>0</v>
      </c>
      <c r="DP99" s="2">
        <v>1</v>
      </c>
      <c r="DQ99" s="2">
        <v>1</v>
      </c>
      <c r="DR99" s="2"/>
      <c r="DS99" s="2"/>
      <c r="DT99" s="2"/>
      <c r="DU99" s="2">
        <v>1013</v>
      </c>
      <c r="DV99" s="2" t="s">
        <v>18</v>
      </c>
      <c r="DW99" s="2" t="s">
        <v>18</v>
      </c>
      <c r="DX99" s="2">
        <v>1</v>
      </c>
      <c r="DY99" s="2"/>
      <c r="DZ99" s="2"/>
      <c r="EA99" s="2"/>
      <c r="EB99" s="2"/>
      <c r="EC99" s="2"/>
      <c r="ED99" s="2"/>
      <c r="EE99" s="2">
        <v>16510374</v>
      </c>
      <c r="EF99" s="2">
        <v>3</v>
      </c>
      <c r="EG99" s="2" t="s">
        <v>23</v>
      </c>
      <c r="EH99" s="2">
        <v>0</v>
      </c>
      <c r="EI99" s="2" t="s">
        <v>6</v>
      </c>
      <c r="EJ99" s="2">
        <v>2</v>
      </c>
      <c r="EK99" s="2">
        <v>110004</v>
      </c>
      <c r="EL99" s="2" t="s">
        <v>39</v>
      </c>
      <c r="EM99" s="2" t="s">
        <v>25</v>
      </c>
      <c r="EN99" s="2"/>
      <c r="EO99" s="2" t="s">
        <v>6</v>
      </c>
      <c r="EP99" s="2"/>
      <c r="EQ99" s="2">
        <v>0</v>
      </c>
      <c r="ER99" s="2">
        <v>21.32</v>
      </c>
      <c r="ES99" s="2">
        <v>2.08</v>
      </c>
      <c r="ET99" s="2">
        <v>0</v>
      </c>
      <c r="EU99" s="2">
        <v>0</v>
      </c>
      <c r="EV99" s="2">
        <v>19.239999999999998</v>
      </c>
      <c r="EW99" s="2">
        <v>2</v>
      </c>
      <c r="EX99" s="2">
        <v>0</v>
      </c>
      <c r="EY99" s="2">
        <v>0</v>
      </c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>
        <v>0</v>
      </c>
      <c r="FR99" s="2">
        <f t="shared" si="100"/>
        <v>0</v>
      </c>
      <c r="FS99" s="2">
        <v>0</v>
      </c>
      <c r="FT99" s="2"/>
      <c r="FU99" s="2"/>
      <c r="FV99" s="2"/>
      <c r="FW99" s="2"/>
      <c r="FX99" s="2">
        <v>92</v>
      </c>
      <c r="FY99" s="2">
        <v>65</v>
      </c>
      <c r="FZ99" s="2"/>
      <c r="GA99" s="2" t="s">
        <v>6</v>
      </c>
      <c r="GB99" s="2"/>
      <c r="GC99" s="2"/>
      <c r="GD99" s="2">
        <v>0</v>
      </c>
      <c r="GE99" s="2"/>
      <c r="GF99" s="2">
        <v>-1607130136</v>
      </c>
      <c r="GG99" s="2">
        <v>1</v>
      </c>
      <c r="GH99" s="2">
        <v>1</v>
      </c>
      <c r="GI99" s="2">
        <v>-2</v>
      </c>
      <c r="GJ99" s="2">
        <v>0</v>
      </c>
      <c r="GK99" s="2">
        <f>ROUND(R99*(R12)/100,2)</f>
        <v>0</v>
      </c>
      <c r="GL99" s="2">
        <f t="shared" si="101"/>
        <v>0</v>
      </c>
      <c r="GM99" s="2">
        <f t="shared" si="102"/>
        <v>1803.44</v>
      </c>
      <c r="GN99" s="2">
        <f t="shared" si="103"/>
        <v>0</v>
      </c>
      <c r="GO99" s="2">
        <f t="shared" si="104"/>
        <v>1803.44</v>
      </c>
      <c r="GP99" s="2">
        <f t="shared" si="105"/>
        <v>0</v>
      </c>
      <c r="GQ99" s="2"/>
      <c r="GR99" s="2">
        <v>0</v>
      </c>
      <c r="GS99" s="2">
        <v>3</v>
      </c>
      <c r="GT99" s="2">
        <v>0</v>
      </c>
      <c r="GU99" s="2" t="s">
        <v>6</v>
      </c>
      <c r="GV99" s="2">
        <f t="shared" si="106"/>
        <v>0</v>
      </c>
      <c r="GW99" s="2">
        <v>1</v>
      </c>
      <c r="GX99" s="2">
        <f t="shared" si="107"/>
        <v>0</v>
      </c>
      <c r="GY99" s="2"/>
      <c r="GZ99" s="2"/>
      <c r="HA99" s="2">
        <v>0</v>
      </c>
      <c r="HB99" s="2">
        <v>0</v>
      </c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>
        <v>0</v>
      </c>
      <c r="IL99" s="2"/>
      <c r="IM99" s="2"/>
      <c r="IN99" s="2"/>
      <c r="IO99" s="2"/>
      <c r="IP99" s="2"/>
      <c r="IQ99" s="2"/>
      <c r="IR99" s="2"/>
      <c r="IS99" s="2"/>
      <c r="IT99" s="2"/>
      <c r="IU99" s="2"/>
    </row>
    <row r="100" spans="1:255" x14ac:dyDescent="0.2">
      <c r="A100">
        <v>17</v>
      </c>
      <c r="B100">
        <v>1</v>
      </c>
      <c r="C100">
        <f>ROW(SmtRes!A126)</f>
        <v>126</v>
      </c>
      <c r="D100">
        <f>ROW(EtalonRes!A108)</f>
        <v>108</v>
      </c>
      <c r="E100" t="s">
        <v>156</v>
      </c>
      <c r="F100" t="s">
        <v>157</v>
      </c>
      <c r="G100" t="s">
        <v>158</v>
      </c>
      <c r="H100" t="s">
        <v>18</v>
      </c>
      <c r="I100">
        <v>35</v>
      </c>
      <c r="J100">
        <v>0</v>
      </c>
      <c r="O100">
        <f t="shared" si="69"/>
        <v>4872.68</v>
      </c>
      <c r="P100">
        <f t="shared" si="70"/>
        <v>475.38</v>
      </c>
      <c r="Q100">
        <f t="shared" si="71"/>
        <v>0</v>
      </c>
      <c r="R100">
        <f t="shared" si="72"/>
        <v>0</v>
      </c>
      <c r="S100">
        <f t="shared" si="73"/>
        <v>4397.3</v>
      </c>
      <c r="T100">
        <f t="shared" si="74"/>
        <v>0</v>
      </c>
      <c r="U100">
        <f t="shared" si="75"/>
        <v>70</v>
      </c>
      <c r="V100">
        <f t="shared" si="76"/>
        <v>0</v>
      </c>
      <c r="W100">
        <f t="shared" si="77"/>
        <v>0</v>
      </c>
      <c r="X100">
        <f t="shared" si="78"/>
        <v>4045.52</v>
      </c>
      <c r="Y100">
        <f t="shared" si="79"/>
        <v>2858.25</v>
      </c>
      <c r="AA100">
        <v>16670161</v>
      </c>
      <c r="AB100">
        <f t="shared" si="80"/>
        <v>21.32</v>
      </c>
      <c r="AC100">
        <f t="shared" si="81"/>
        <v>2.08</v>
      </c>
      <c r="AD100">
        <f t="shared" si="82"/>
        <v>0</v>
      </c>
      <c r="AE100">
        <f t="shared" si="83"/>
        <v>0</v>
      </c>
      <c r="AF100">
        <f t="shared" si="84"/>
        <v>19.239999999999998</v>
      </c>
      <c r="AG100">
        <f t="shared" si="85"/>
        <v>0</v>
      </c>
      <c r="AH100">
        <f t="shared" si="86"/>
        <v>2</v>
      </c>
      <c r="AI100">
        <f t="shared" si="87"/>
        <v>0</v>
      </c>
      <c r="AJ100">
        <f t="shared" si="88"/>
        <v>0</v>
      </c>
      <c r="AK100">
        <v>21.32</v>
      </c>
      <c r="AL100">
        <v>2.08</v>
      </c>
      <c r="AM100">
        <v>0</v>
      </c>
      <c r="AN100">
        <v>0</v>
      </c>
      <c r="AO100">
        <v>19.239999999999998</v>
      </c>
      <c r="AP100">
        <v>0</v>
      </c>
      <c r="AQ100">
        <v>2</v>
      </c>
      <c r="AR100">
        <v>0</v>
      </c>
      <c r="AS100">
        <v>0</v>
      </c>
      <c r="AT100">
        <v>92</v>
      </c>
      <c r="AU100">
        <v>65</v>
      </c>
      <c r="AV100">
        <v>1</v>
      </c>
      <c r="AW100">
        <v>1</v>
      </c>
      <c r="AZ100">
        <v>6.53</v>
      </c>
      <c r="BA100">
        <v>6.53</v>
      </c>
      <c r="BB100">
        <v>6.53</v>
      </c>
      <c r="BC100">
        <v>6.53</v>
      </c>
      <c r="BD100" t="s">
        <v>6</v>
      </c>
      <c r="BE100" t="s">
        <v>6</v>
      </c>
      <c r="BF100" t="s">
        <v>6</v>
      </c>
      <c r="BG100" t="s">
        <v>6</v>
      </c>
      <c r="BH100">
        <v>0</v>
      </c>
      <c r="BI100">
        <v>2</v>
      </c>
      <c r="BJ100" t="s">
        <v>159</v>
      </c>
      <c r="BM100">
        <v>110004</v>
      </c>
      <c r="BN100">
        <v>0</v>
      </c>
      <c r="BO100" t="s">
        <v>6</v>
      </c>
      <c r="BP100">
        <v>0</v>
      </c>
      <c r="BQ100">
        <v>3</v>
      </c>
      <c r="BR100">
        <v>0</v>
      </c>
      <c r="BS100">
        <v>6.53</v>
      </c>
      <c r="BT100">
        <v>1</v>
      </c>
      <c r="BU100">
        <v>1</v>
      </c>
      <c r="BV100">
        <v>1</v>
      </c>
      <c r="BW100">
        <v>1</v>
      </c>
      <c r="BX100">
        <v>1</v>
      </c>
      <c r="BY100" t="s">
        <v>6</v>
      </c>
      <c r="BZ100">
        <v>92</v>
      </c>
      <c r="CA100">
        <v>65</v>
      </c>
      <c r="CF100">
        <v>0</v>
      </c>
      <c r="CG100">
        <v>0</v>
      </c>
      <c r="CM100">
        <v>0</v>
      </c>
      <c r="CN100" t="s">
        <v>6</v>
      </c>
      <c r="CO100">
        <v>0</v>
      </c>
      <c r="CP100">
        <f t="shared" si="89"/>
        <v>4872.68</v>
      </c>
      <c r="CQ100">
        <f t="shared" si="90"/>
        <v>13.582400000000002</v>
      </c>
      <c r="CR100">
        <f t="shared" si="91"/>
        <v>0</v>
      </c>
      <c r="CS100">
        <f t="shared" si="92"/>
        <v>0</v>
      </c>
      <c r="CT100">
        <f t="shared" si="93"/>
        <v>125.63719999999999</v>
      </c>
      <c r="CU100">
        <f t="shared" si="94"/>
        <v>0</v>
      </c>
      <c r="CV100">
        <f t="shared" si="95"/>
        <v>2</v>
      </c>
      <c r="CW100">
        <f t="shared" si="96"/>
        <v>0</v>
      </c>
      <c r="CX100">
        <f t="shared" si="97"/>
        <v>0</v>
      </c>
      <c r="CY100">
        <f t="shared" si="98"/>
        <v>4045.5160000000005</v>
      </c>
      <c r="CZ100">
        <f t="shared" si="99"/>
        <v>2858.2449999999999</v>
      </c>
      <c r="DC100" t="s">
        <v>6</v>
      </c>
      <c r="DD100" t="s">
        <v>6</v>
      </c>
      <c r="DE100" t="s">
        <v>6</v>
      </c>
      <c r="DF100" t="s">
        <v>6</v>
      </c>
      <c r="DG100" t="s">
        <v>6</v>
      </c>
      <c r="DH100" t="s">
        <v>6</v>
      </c>
      <c r="DI100" t="s">
        <v>6</v>
      </c>
      <c r="DJ100" t="s">
        <v>6</v>
      </c>
      <c r="DK100" t="s">
        <v>6</v>
      </c>
      <c r="DL100" t="s">
        <v>6</v>
      </c>
      <c r="DM100" t="s">
        <v>6</v>
      </c>
      <c r="DN100">
        <v>0</v>
      </c>
      <c r="DO100">
        <v>0</v>
      </c>
      <c r="DP100">
        <v>1</v>
      </c>
      <c r="DQ100">
        <v>1</v>
      </c>
      <c r="DU100">
        <v>1013</v>
      </c>
      <c r="DV100" t="s">
        <v>18</v>
      </c>
      <c r="DW100" t="s">
        <v>18</v>
      </c>
      <c r="DX100">
        <v>1</v>
      </c>
      <c r="EE100">
        <v>16510374</v>
      </c>
      <c r="EF100">
        <v>3</v>
      </c>
      <c r="EG100" t="s">
        <v>23</v>
      </c>
      <c r="EH100">
        <v>0</v>
      </c>
      <c r="EI100" t="s">
        <v>6</v>
      </c>
      <c r="EJ100">
        <v>2</v>
      </c>
      <c r="EK100">
        <v>110004</v>
      </c>
      <c r="EL100" t="s">
        <v>39</v>
      </c>
      <c r="EM100" t="s">
        <v>25</v>
      </c>
      <c r="EO100" t="s">
        <v>6</v>
      </c>
      <c r="EQ100">
        <v>0</v>
      </c>
      <c r="ER100">
        <v>21.32</v>
      </c>
      <c r="ES100">
        <v>2.08</v>
      </c>
      <c r="ET100">
        <v>0</v>
      </c>
      <c r="EU100">
        <v>0</v>
      </c>
      <c r="EV100">
        <v>19.239999999999998</v>
      </c>
      <c r="EW100">
        <v>2</v>
      </c>
      <c r="EX100">
        <v>0</v>
      </c>
      <c r="EY100">
        <v>0</v>
      </c>
      <c r="FQ100">
        <v>0</v>
      </c>
      <c r="FR100">
        <f t="shared" si="100"/>
        <v>0</v>
      </c>
      <c r="FS100">
        <v>0</v>
      </c>
      <c r="FX100">
        <v>92</v>
      </c>
      <c r="FY100">
        <v>65</v>
      </c>
      <c r="GA100" t="s">
        <v>6</v>
      </c>
      <c r="GD100">
        <v>0</v>
      </c>
      <c r="GF100">
        <v>-1607130136</v>
      </c>
      <c r="GG100">
        <v>1</v>
      </c>
      <c r="GH100">
        <v>1</v>
      </c>
      <c r="GI100">
        <v>4</v>
      </c>
      <c r="GJ100">
        <v>0</v>
      </c>
      <c r="GK100">
        <f>ROUND(R100*(S12)/100,2)</f>
        <v>0</v>
      </c>
      <c r="GL100">
        <f t="shared" si="101"/>
        <v>0</v>
      </c>
      <c r="GM100">
        <f t="shared" si="102"/>
        <v>11776.45</v>
      </c>
      <c r="GN100">
        <f t="shared" si="103"/>
        <v>0</v>
      </c>
      <c r="GO100">
        <f t="shared" si="104"/>
        <v>11776.45</v>
      </c>
      <c r="GP100">
        <f t="shared" si="105"/>
        <v>0</v>
      </c>
      <c r="GR100">
        <v>0</v>
      </c>
      <c r="GS100">
        <v>3</v>
      </c>
      <c r="GT100">
        <v>0</v>
      </c>
      <c r="GU100" t="s">
        <v>6</v>
      </c>
      <c r="GV100">
        <f t="shared" si="106"/>
        <v>0</v>
      </c>
      <c r="GW100">
        <v>1</v>
      </c>
      <c r="GX100">
        <f t="shared" si="107"/>
        <v>0</v>
      </c>
      <c r="HA100">
        <v>0</v>
      </c>
      <c r="HB100">
        <v>0</v>
      </c>
      <c r="IK100">
        <v>0</v>
      </c>
    </row>
    <row r="101" spans="1:255" x14ac:dyDescent="0.2">
      <c r="A101" s="2">
        <v>18</v>
      </c>
      <c r="B101" s="2">
        <v>1</v>
      </c>
      <c r="C101" s="2">
        <v>120</v>
      </c>
      <c r="D101" s="2"/>
      <c r="E101" s="2" t="s">
        <v>160</v>
      </c>
      <c r="F101" s="2" t="s">
        <v>161</v>
      </c>
      <c r="G101" s="2" t="s">
        <v>162</v>
      </c>
      <c r="H101" s="2" t="s">
        <v>113</v>
      </c>
      <c r="I101" s="2">
        <f>I99*J101</f>
        <v>35</v>
      </c>
      <c r="J101" s="2">
        <v>1</v>
      </c>
      <c r="K101" s="2"/>
      <c r="L101" s="2"/>
      <c r="M101" s="2"/>
      <c r="N101" s="2"/>
      <c r="O101" s="2">
        <f t="shared" si="69"/>
        <v>1343.3</v>
      </c>
      <c r="P101" s="2">
        <f t="shared" si="70"/>
        <v>1343.3</v>
      </c>
      <c r="Q101" s="2">
        <f t="shared" si="71"/>
        <v>0</v>
      </c>
      <c r="R101" s="2">
        <f t="shared" si="72"/>
        <v>0</v>
      </c>
      <c r="S101" s="2">
        <f t="shared" si="73"/>
        <v>0</v>
      </c>
      <c r="T101" s="2">
        <f t="shared" si="74"/>
        <v>0</v>
      </c>
      <c r="U101" s="2">
        <f t="shared" si="75"/>
        <v>0</v>
      </c>
      <c r="V101" s="2">
        <f t="shared" si="76"/>
        <v>0</v>
      </c>
      <c r="W101" s="2">
        <f t="shared" si="77"/>
        <v>0</v>
      </c>
      <c r="X101" s="2">
        <f t="shared" si="78"/>
        <v>0</v>
      </c>
      <c r="Y101" s="2">
        <f t="shared" si="79"/>
        <v>0</v>
      </c>
      <c r="Z101" s="2"/>
      <c r="AA101" s="2">
        <v>16670159</v>
      </c>
      <c r="AB101" s="2">
        <f t="shared" si="80"/>
        <v>38.380000000000003</v>
      </c>
      <c r="AC101" s="2">
        <f t="shared" si="81"/>
        <v>38.380000000000003</v>
      </c>
      <c r="AD101" s="2">
        <f t="shared" si="82"/>
        <v>0</v>
      </c>
      <c r="AE101" s="2">
        <f t="shared" si="83"/>
        <v>0</v>
      </c>
      <c r="AF101" s="2">
        <f t="shared" si="84"/>
        <v>0</v>
      </c>
      <c r="AG101" s="2">
        <f t="shared" si="85"/>
        <v>0</v>
      </c>
      <c r="AH101" s="2">
        <f t="shared" si="86"/>
        <v>0</v>
      </c>
      <c r="AI101" s="2">
        <f t="shared" si="87"/>
        <v>0</v>
      </c>
      <c r="AJ101" s="2">
        <f t="shared" si="88"/>
        <v>0</v>
      </c>
      <c r="AK101" s="2">
        <v>38.380000000000003</v>
      </c>
      <c r="AL101" s="2">
        <v>38.380000000000003</v>
      </c>
      <c r="AM101" s="2">
        <v>0</v>
      </c>
      <c r="AN101" s="2">
        <v>0</v>
      </c>
      <c r="AO101" s="2">
        <v>0</v>
      </c>
      <c r="AP101" s="2">
        <v>0</v>
      </c>
      <c r="AQ101" s="2">
        <v>0</v>
      </c>
      <c r="AR101" s="2">
        <v>0</v>
      </c>
      <c r="AS101" s="2">
        <v>0</v>
      </c>
      <c r="AT101" s="2">
        <v>92</v>
      </c>
      <c r="AU101" s="2">
        <v>65</v>
      </c>
      <c r="AV101" s="2">
        <v>1</v>
      </c>
      <c r="AW101" s="2">
        <v>1</v>
      </c>
      <c r="AX101" s="2"/>
      <c r="AY101" s="2"/>
      <c r="AZ101" s="2">
        <v>1</v>
      </c>
      <c r="BA101" s="2">
        <v>1</v>
      </c>
      <c r="BB101" s="2">
        <v>1</v>
      </c>
      <c r="BC101" s="2">
        <v>1</v>
      </c>
      <c r="BD101" s="2" t="s">
        <v>6</v>
      </c>
      <c r="BE101" s="2" t="s">
        <v>6</v>
      </c>
      <c r="BF101" s="2" t="s">
        <v>6</v>
      </c>
      <c r="BG101" s="2" t="s">
        <v>6</v>
      </c>
      <c r="BH101" s="2">
        <v>3</v>
      </c>
      <c r="BI101" s="2">
        <v>2</v>
      </c>
      <c r="BJ101" s="2" t="s">
        <v>163</v>
      </c>
      <c r="BK101" s="2"/>
      <c r="BL101" s="2"/>
      <c r="BM101" s="2">
        <v>110004</v>
      </c>
      <c r="BN101" s="2">
        <v>0</v>
      </c>
      <c r="BO101" s="2" t="s">
        <v>6</v>
      </c>
      <c r="BP101" s="2">
        <v>0</v>
      </c>
      <c r="BQ101" s="2">
        <v>3</v>
      </c>
      <c r="BR101" s="2">
        <v>0</v>
      </c>
      <c r="BS101" s="2">
        <v>1</v>
      </c>
      <c r="BT101" s="2">
        <v>1</v>
      </c>
      <c r="BU101" s="2">
        <v>1</v>
      </c>
      <c r="BV101" s="2">
        <v>1</v>
      </c>
      <c r="BW101" s="2">
        <v>1</v>
      </c>
      <c r="BX101" s="2">
        <v>1</v>
      </c>
      <c r="BY101" s="2" t="s">
        <v>6</v>
      </c>
      <c r="BZ101" s="2">
        <v>92</v>
      </c>
      <c r="CA101" s="2">
        <v>65</v>
      </c>
      <c r="CB101" s="2"/>
      <c r="CC101" s="2"/>
      <c r="CD101" s="2"/>
      <c r="CE101" s="2"/>
      <c r="CF101" s="2">
        <v>0</v>
      </c>
      <c r="CG101" s="2">
        <v>0</v>
      </c>
      <c r="CH101" s="2"/>
      <c r="CI101" s="2"/>
      <c r="CJ101" s="2"/>
      <c r="CK101" s="2"/>
      <c r="CL101" s="2"/>
      <c r="CM101" s="2">
        <v>0</v>
      </c>
      <c r="CN101" s="2" t="s">
        <v>6</v>
      </c>
      <c r="CO101" s="2">
        <v>0</v>
      </c>
      <c r="CP101" s="2">
        <f t="shared" si="89"/>
        <v>1343.3</v>
      </c>
      <c r="CQ101" s="2">
        <f t="shared" si="90"/>
        <v>38.380000000000003</v>
      </c>
      <c r="CR101" s="2">
        <f t="shared" si="91"/>
        <v>0</v>
      </c>
      <c r="CS101" s="2">
        <f t="shared" si="92"/>
        <v>0</v>
      </c>
      <c r="CT101" s="2">
        <f t="shared" si="93"/>
        <v>0</v>
      </c>
      <c r="CU101" s="2">
        <f t="shared" si="94"/>
        <v>0</v>
      </c>
      <c r="CV101" s="2">
        <f t="shared" si="95"/>
        <v>0</v>
      </c>
      <c r="CW101" s="2">
        <f t="shared" si="96"/>
        <v>0</v>
      </c>
      <c r="CX101" s="2">
        <f t="shared" si="97"/>
        <v>0</v>
      </c>
      <c r="CY101" s="2">
        <f t="shared" si="98"/>
        <v>0</v>
      </c>
      <c r="CZ101" s="2">
        <f t="shared" si="99"/>
        <v>0</v>
      </c>
      <c r="DA101" s="2"/>
      <c r="DB101" s="2"/>
      <c r="DC101" s="2" t="s">
        <v>6</v>
      </c>
      <c r="DD101" s="2" t="s">
        <v>6</v>
      </c>
      <c r="DE101" s="2" t="s">
        <v>6</v>
      </c>
      <c r="DF101" s="2" t="s">
        <v>6</v>
      </c>
      <c r="DG101" s="2" t="s">
        <v>6</v>
      </c>
      <c r="DH101" s="2" t="s">
        <v>6</v>
      </c>
      <c r="DI101" s="2" t="s">
        <v>6</v>
      </c>
      <c r="DJ101" s="2" t="s">
        <v>6</v>
      </c>
      <c r="DK101" s="2" t="s">
        <v>6</v>
      </c>
      <c r="DL101" s="2" t="s">
        <v>6</v>
      </c>
      <c r="DM101" s="2" t="s">
        <v>6</v>
      </c>
      <c r="DN101" s="2">
        <v>0</v>
      </c>
      <c r="DO101" s="2">
        <v>0</v>
      </c>
      <c r="DP101" s="2">
        <v>1</v>
      </c>
      <c r="DQ101" s="2">
        <v>1</v>
      </c>
      <c r="DR101" s="2"/>
      <c r="DS101" s="2"/>
      <c r="DT101" s="2"/>
      <c r="DU101" s="2">
        <v>1010</v>
      </c>
      <c r="DV101" s="2" t="s">
        <v>113</v>
      </c>
      <c r="DW101" s="2" t="s">
        <v>113</v>
      </c>
      <c r="DX101" s="2">
        <v>1</v>
      </c>
      <c r="DY101" s="2"/>
      <c r="DZ101" s="2"/>
      <c r="EA101" s="2"/>
      <c r="EB101" s="2"/>
      <c r="EC101" s="2"/>
      <c r="ED101" s="2"/>
      <c r="EE101" s="2">
        <v>16510374</v>
      </c>
      <c r="EF101" s="2">
        <v>3</v>
      </c>
      <c r="EG101" s="2" t="s">
        <v>23</v>
      </c>
      <c r="EH101" s="2">
        <v>0</v>
      </c>
      <c r="EI101" s="2" t="s">
        <v>6</v>
      </c>
      <c r="EJ101" s="2">
        <v>2</v>
      </c>
      <c r="EK101" s="2">
        <v>110004</v>
      </c>
      <c r="EL101" s="2" t="s">
        <v>39</v>
      </c>
      <c r="EM101" s="2" t="s">
        <v>25</v>
      </c>
      <c r="EN101" s="2"/>
      <c r="EO101" s="2" t="s">
        <v>6</v>
      </c>
      <c r="EP101" s="2"/>
      <c r="EQ101" s="2">
        <v>0</v>
      </c>
      <c r="ER101" s="2">
        <v>38.380000000000003</v>
      </c>
      <c r="ES101" s="2">
        <v>38.380000000000003</v>
      </c>
      <c r="ET101" s="2">
        <v>0</v>
      </c>
      <c r="EU101" s="2">
        <v>0</v>
      </c>
      <c r="EV101" s="2">
        <v>0</v>
      </c>
      <c r="EW101" s="2">
        <v>0</v>
      </c>
      <c r="EX101" s="2">
        <v>0</v>
      </c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>
        <v>0</v>
      </c>
      <c r="FR101" s="2">
        <f t="shared" si="100"/>
        <v>0</v>
      </c>
      <c r="FS101" s="2">
        <v>0</v>
      </c>
      <c r="FT101" s="2"/>
      <c r="FU101" s="2"/>
      <c r="FV101" s="2"/>
      <c r="FW101" s="2"/>
      <c r="FX101" s="2">
        <v>92</v>
      </c>
      <c r="FY101" s="2">
        <v>65</v>
      </c>
      <c r="FZ101" s="2"/>
      <c r="GA101" s="2" t="s">
        <v>6</v>
      </c>
      <c r="GB101" s="2"/>
      <c r="GC101" s="2"/>
      <c r="GD101" s="2">
        <v>0</v>
      </c>
      <c r="GE101" s="2"/>
      <c r="GF101" s="2">
        <v>706520867</v>
      </c>
      <c r="GG101" s="2">
        <v>1</v>
      </c>
      <c r="GH101" s="2">
        <v>1</v>
      </c>
      <c r="GI101" s="2">
        <v>-2</v>
      </c>
      <c r="GJ101" s="2">
        <v>0</v>
      </c>
      <c r="GK101" s="2">
        <f>ROUND(R101*(R12)/100,2)</f>
        <v>0</v>
      </c>
      <c r="GL101" s="2">
        <f t="shared" si="101"/>
        <v>0</v>
      </c>
      <c r="GM101" s="2">
        <f t="shared" si="102"/>
        <v>1343.3</v>
      </c>
      <c r="GN101" s="2">
        <f t="shared" si="103"/>
        <v>0</v>
      </c>
      <c r="GO101" s="2">
        <f t="shared" si="104"/>
        <v>1343.3</v>
      </c>
      <c r="GP101" s="2">
        <f t="shared" si="105"/>
        <v>0</v>
      </c>
      <c r="GQ101" s="2"/>
      <c r="GR101" s="2">
        <v>0</v>
      </c>
      <c r="GS101" s="2">
        <v>3</v>
      </c>
      <c r="GT101" s="2">
        <v>0</v>
      </c>
      <c r="GU101" s="2" t="s">
        <v>6</v>
      </c>
      <c r="GV101" s="2">
        <f t="shared" si="106"/>
        <v>0</v>
      </c>
      <c r="GW101" s="2">
        <v>1</v>
      </c>
      <c r="GX101" s="2">
        <f t="shared" si="107"/>
        <v>0</v>
      </c>
      <c r="GY101" s="2"/>
      <c r="GZ101" s="2"/>
      <c r="HA101" s="2">
        <v>0</v>
      </c>
      <c r="HB101" s="2">
        <v>0</v>
      </c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>
        <v>0</v>
      </c>
      <c r="IL101" s="2"/>
      <c r="IM101" s="2"/>
      <c r="IN101" s="2"/>
      <c r="IO101" s="2"/>
      <c r="IP101" s="2"/>
      <c r="IQ101" s="2"/>
      <c r="IR101" s="2"/>
      <c r="IS101" s="2"/>
      <c r="IT101" s="2"/>
      <c r="IU101" s="2"/>
    </row>
    <row r="102" spans="1:255" x14ac:dyDescent="0.2">
      <c r="A102">
        <v>18</v>
      </c>
      <c r="B102">
        <v>1</v>
      </c>
      <c r="C102">
        <v>125</v>
      </c>
      <c r="E102" t="s">
        <v>160</v>
      </c>
      <c r="F102" t="s">
        <v>161</v>
      </c>
      <c r="G102" t="s">
        <v>162</v>
      </c>
      <c r="H102" t="s">
        <v>113</v>
      </c>
      <c r="I102">
        <f>I100*J102</f>
        <v>35</v>
      </c>
      <c r="J102">
        <v>1</v>
      </c>
      <c r="O102">
        <f t="shared" si="69"/>
        <v>8771.75</v>
      </c>
      <c r="P102">
        <f t="shared" si="70"/>
        <v>8771.75</v>
      </c>
      <c r="Q102">
        <f t="shared" si="71"/>
        <v>0</v>
      </c>
      <c r="R102">
        <f t="shared" si="72"/>
        <v>0</v>
      </c>
      <c r="S102">
        <f t="shared" si="73"/>
        <v>0</v>
      </c>
      <c r="T102">
        <f t="shared" si="74"/>
        <v>0</v>
      </c>
      <c r="U102">
        <f t="shared" si="75"/>
        <v>0</v>
      </c>
      <c r="V102">
        <f t="shared" si="76"/>
        <v>0</v>
      </c>
      <c r="W102">
        <f t="shared" si="77"/>
        <v>0</v>
      </c>
      <c r="X102">
        <f t="shared" si="78"/>
        <v>0</v>
      </c>
      <c r="Y102">
        <f t="shared" si="79"/>
        <v>0</v>
      </c>
      <c r="AA102">
        <v>16670161</v>
      </c>
      <c r="AB102">
        <f t="shared" si="80"/>
        <v>38.380000000000003</v>
      </c>
      <c r="AC102">
        <f t="shared" si="81"/>
        <v>38.380000000000003</v>
      </c>
      <c r="AD102">
        <f t="shared" si="82"/>
        <v>0</v>
      </c>
      <c r="AE102">
        <f t="shared" si="83"/>
        <v>0</v>
      </c>
      <c r="AF102">
        <f t="shared" si="84"/>
        <v>0</v>
      </c>
      <c r="AG102">
        <f t="shared" si="85"/>
        <v>0</v>
      </c>
      <c r="AH102">
        <f t="shared" si="86"/>
        <v>0</v>
      </c>
      <c r="AI102">
        <f t="shared" si="87"/>
        <v>0</v>
      </c>
      <c r="AJ102">
        <f t="shared" si="88"/>
        <v>0</v>
      </c>
      <c r="AK102">
        <v>38.380000000000003</v>
      </c>
      <c r="AL102">
        <v>38.380000000000003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92</v>
      </c>
      <c r="AU102">
        <v>65</v>
      </c>
      <c r="AV102">
        <v>1</v>
      </c>
      <c r="AW102">
        <v>1</v>
      </c>
      <c r="AZ102">
        <v>6.53</v>
      </c>
      <c r="BA102">
        <v>1</v>
      </c>
      <c r="BB102">
        <v>1</v>
      </c>
      <c r="BC102">
        <v>6.53</v>
      </c>
      <c r="BD102" t="s">
        <v>6</v>
      </c>
      <c r="BE102" t="s">
        <v>6</v>
      </c>
      <c r="BF102" t="s">
        <v>6</v>
      </c>
      <c r="BG102" t="s">
        <v>6</v>
      </c>
      <c r="BH102">
        <v>3</v>
      </c>
      <c r="BI102">
        <v>2</v>
      </c>
      <c r="BJ102" t="s">
        <v>163</v>
      </c>
      <c r="BM102">
        <v>110004</v>
      </c>
      <c r="BN102">
        <v>0</v>
      </c>
      <c r="BO102" t="s">
        <v>6</v>
      </c>
      <c r="BP102">
        <v>0</v>
      </c>
      <c r="BQ102">
        <v>3</v>
      </c>
      <c r="BR102">
        <v>0</v>
      </c>
      <c r="BS102">
        <v>1</v>
      </c>
      <c r="BT102">
        <v>1</v>
      </c>
      <c r="BU102">
        <v>1</v>
      </c>
      <c r="BV102">
        <v>1</v>
      </c>
      <c r="BW102">
        <v>1</v>
      </c>
      <c r="BX102">
        <v>1</v>
      </c>
      <c r="BY102" t="s">
        <v>6</v>
      </c>
      <c r="BZ102">
        <v>92</v>
      </c>
      <c r="CA102">
        <v>65</v>
      </c>
      <c r="CF102">
        <v>0</v>
      </c>
      <c r="CG102">
        <v>0</v>
      </c>
      <c r="CM102">
        <v>0</v>
      </c>
      <c r="CN102" t="s">
        <v>6</v>
      </c>
      <c r="CO102">
        <v>0</v>
      </c>
      <c r="CP102">
        <f t="shared" si="89"/>
        <v>8771.75</v>
      </c>
      <c r="CQ102">
        <f t="shared" si="90"/>
        <v>250.62140000000002</v>
      </c>
      <c r="CR102">
        <f t="shared" si="91"/>
        <v>0</v>
      </c>
      <c r="CS102">
        <f t="shared" si="92"/>
        <v>0</v>
      </c>
      <c r="CT102">
        <f t="shared" si="93"/>
        <v>0</v>
      </c>
      <c r="CU102">
        <f t="shared" si="94"/>
        <v>0</v>
      </c>
      <c r="CV102">
        <f t="shared" si="95"/>
        <v>0</v>
      </c>
      <c r="CW102">
        <f t="shared" si="96"/>
        <v>0</v>
      </c>
      <c r="CX102">
        <f t="shared" si="97"/>
        <v>0</v>
      </c>
      <c r="CY102">
        <f t="shared" si="98"/>
        <v>0</v>
      </c>
      <c r="CZ102">
        <f t="shared" si="99"/>
        <v>0</v>
      </c>
      <c r="DC102" t="s">
        <v>6</v>
      </c>
      <c r="DD102" t="s">
        <v>6</v>
      </c>
      <c r="DE102" t="s">
        <v>6</v>
      </c>
      <c r="DF102" t="s">
        <v>6</v>
      </c>
      <c r="DG102" t="s">
        <v>6</v>
      </c>
      <c r="DH102" t="s">
        <v>6</v>
      </c>
      <c r="DI102" t="s">
        <v>6</v>
      </c>
      <c r="DJ102" t="s">
        <v>6</v>
      </c>
      <c r="DK102" t="s">
        <v>6</v>
      </c>
      <c r="DL102" t="s">
        <v>6</v>
      </c>
      <c r="DM102" t="s">
        <v>6</v>
      </c>
      <c r="DN102">
        <v>0</v>
      </c>
      <c r="DO102">
        <v>0</v>
      </c>
      <c r="DP102">
        <v>1</v>
      </c>
      <c r="DQ102">
        <v>1</v>
      </c>
      <c r="DU102">
        <v>1010</v>
      </c>
      <c r="DV102" t="s">
        <v>113</v>
      </c>
      <c r="DW102" t="s">
        <v>113</v>
      </c>
      <c r="DX102">
        <v>1</v>
      </c>
      <c r="EE102">
        <v>16510374</v>
      </c>
      <c r="EF102">
        <v>3</v>
      </c>
      <c r="EG102" t="s">
        <v>23</v>
      </c>
      <c r="EH102">
        <v>0</v>
      </c>
      <c r="EI102" t="s">
        <v>6</v>
      </c>
      <c r="EJ102">
        <v>2</v>
      </c>
      <c r="EK102">
        <v>110004</v>
      </c>
      <c r="EL102" t="s">
        <v>39</v>
      </c>
      <c r="EM102" t="s">
        <v>25</v>
      </c>
      <c r="EO102" t="s">
        <v>6</v>
      </c>
      <c r="EQ102">
        <v>0</v>
      </c>
      <c r="ER102">
        <v>38.380000000000003</v>
      </c>
      <c r="ES102">
        <v>38.380000000000003</v>
      </c>
      <c r="ET102">
        <v>0</v>
      </c>
      <c r="EU102">
        <v>0</v>
      </c>
      <c r="EV102">
        <v>0</v>
      </c>
      <c r="EW102">
        <v>0</v>
      </c>
      <c r="EX102">
        <v>0</v>
      </c>
      <c r="FQ102">
        <v>0</v>
      </c>
      <c r="FR102">
        <f t="shared" si="100"/>
        <v>0</v>
      </c>
      <c r="FS102">
        <v>0</v>
      </c>
      <c r="FX102">
        <v>92</v>
      </c>
      <c r="FY102">
        <v>65</v>
      </c>
      <c r="GA102" t="s">
        <v>6</v>
      </c>
      <c r="GD102">
        <v>0</v>
      </c>
      <c r="GF102">
        <v>706520867</v>
      </c>
      <c r="GG102">
        <v>1</v>
      </c>
      <c r="GH102">
        <v>1</v>
      </c>
      <c r="GI102">
        <v>4</v>
      </c>
      <c r="GJ102">
        <v>0</v>
      </c>
      <c r="GK102">
        <f>ROUND(R102*(S12)/100,2)</f>
        <v>0</v>
      </c>
      <c r="GL102">
        <f t="shared" si="101"/>
        <v>0</v>
      </c>
      <c r="GM102">
        <f t="shared" si="102"/>
        <v>8771.75</v>
      </c>
      <c r="GN102">
        <f t="shared" si="103"/>
        <v>0</v>
      </c>
      <c r="GO102">
        <f t="shared" si="104"/>
        <v>8771.75</v>
      </c>
      <c r="GP102">
        <f t="shared" si="105"/>
        <v>0</v>
      </c>
      <c r="GR102">
        <v>0</v>
      </c>
      <c r="GS102">
        <v>3</v>
      </c>
      <c r="GT102">
        <v>0</v>
      </c>
      <c r="GU102" t="s">
        <v>6</v>
      </c>
      <c r="GV102">
        <f t="shared" si="106"/>
        <v>0</v>
      </c>
      <c r="GW102">
        <v>1</v>
      </c>
      <c r="GX102">
        <f t="shared" si="107"/>
        <v>0</v>
      </c>
      <c r="HA102">
        <v>0</v>
      </c>
      <c r="HB102">
        <v>0</v>
      </c>
      <c r="IK102">
        <v>0</v>
      </c>
    </row>
    <row r="103" spans="1:255" x14ac:dyDescent="0.2">
      <c r="A103" s="2">
        <v>17</v>
      </c>
      <c r="B103" s="2">
        <v>1</v>
      </c>
      <c r="C103" s="2">
        <f>ROW(SmtRes!A135)</f>
        <v>135</v>
      </c>
      <c r="D103" s="2">
        <f>ROW(EtalonRes!A114)</f>
        <v>114</v>
      </c>
      <c r="E103" s="2" t="s">
        <v>164</v>
      </c>
      <c r="F103" s="2" t="s">
        <v>165</v>
      </c>
      <c r="G103" s="2" t="s">
        <v>166</v>
      </c>
      <c r="H103" s="2" t="s">
        <v>18</v>
      </c>
      <c r="I103" s="2">
        <v>4</v>
      </c>
      <c r="J103" s="2">
        <v>0</v>
      </c>
      <c r="K103" s="2"/>
      <c r="L103" s="2"/>
      <c r="M103" s="2"/>
      <c r="N103" s="2"/>
      <c r="O103" s="2">
        <f t="shared" si="69"/>
        <v>1002.76</v>
      </c>
      <c r="P103" s="2">
        <f t="shared" si="70"/>
        <v>733.4</v>
      </c>
      <c r="Q103" s="2">
        <f t="shared" si="71"/>
        <v>0</v>
      </c>
      <c r="R103" s="2">
        <f t="shared" si="72"/>
        <v>0</v>
      </c>
      <c r="S103" s="2">
        <f t="shared" si="73"/>
        <v>269.36</v>
      </c>
      <c r="T103" s="2">
        <f t="shared" si="74"/>
        <v>0</v>
      </c>
      <c r="U103" s="2">
        <f t="shared" si="75"/>
        <v>28</v>
      </c>
      <c r="V103" s="2">
        <f t="shared" si="76"/>
        <v>0</v>
      </c>
      <c r="W103" s="2">
        <f t="shared" si="77"/>
        <v>0</v>
      </c>
      <c r="X103" s="2">
        <f t="shared" si="78"/>
        <v>247.81</v>
      </c>
      <c r="Y103" s="2">
        <f t="shared" si="79"/>
        <v>175.08</v>
      </c>
      <c r="Z103" s="2"/>
      <c r="AA103" s="2">
        <v>16670159</v>
      </c>
      <c r="AB103" s="2">
        <f t="shared" si="80"/>
        <v>250.69</v>
      </c>
      <c r="AC103" s="2">
        <f t="shared" si="81"/>
        <v>183.35</v>
      </c>
      <c r="AD103" s="2">
        <f t="shared" si="82"/>
        <v>0</v>
      </c>
      <c r="AE103" s="2">
        <f t="shared" si="83"/>
        <v>0</v>
      </c>
      <c r="AF103" s="2">
        <f t="shared" si="84"/>
        <v>67.34</v>
      </c>
      <c r="AG103" s="2">
        <f t="shared" si="85"/>
        <v>0</v>
      </c>
      <c r="AH103" s="2">
        <f t="shared" si="86"/>
        <v>7</v>
      </c>
      <c r="AI103" s="2">
        <f t="shared" si="87"/>
        <v>0</v>
      </c>
      <c r="AJ103" s="2">
        <f t="shared" si="88"/>
        <v>0</v>
      </c>
      <c r="AK103" s="2">
        <v>250.69</v>
      </c>
      <c r="AL103" s="2">
        <v>183.35</v>
      </c>
      <c r="AM103" s="2">
        <v>0</v>
      </c>
      <c r="AN103" s="2">
        <v>0</v>
      </c>
      <c r="AO103" s="2">
        <v>67.34</v>
      </c>
      <c r="AP103" s="2">
        <v>0</v>
      </c>
      <c r="AQ103" s="2">
        <v>7</v>
      </c>
      <c r="AR103" s="2">
        <v>0</v>
      </c>
      <c r="AS103" s="2">
        <v>0</v>
      </c>
      <c r="AT103" s="2">
        <v>92</v>
      </c>
      <c r="AU103" s="2">
        <v>65</v>
      </c>
      <c r="AV103" s="2">
        <v>1</v>
      </c>
      <c r="AW103" s="2">
        <v>1</v>
      </c>
      <c r="AX103" s="2"/>
      <c r="AY103" s="2"/>
      <c r="AZ103" s="2">
        <v>1</v>
      </c>
      <c r="BA103" s="2">
        <v>1</v>
      </c>
      <c r="BB103" s="2">
        <v>1</v>
      </c>
      <c r="BC103" s="2">
        <v>1</v>
      </c>
      <c r="BD103" s="2" t="s">
        <v>6</v>
      </c>
      <c r="BE103" s="2" t="s">
        <v>6</v>
      </c>
      <c r="BF103" s="2" t="s">
        <v>6</v>
      </c>
      <c r="BG103" s="2" t="s">
        <v>6</v>
      </c>
      <c r="BH103" s="2">
        <v>0</v>
      </c>
      <c r="BI103" s="2">
        <v>2</v>
      </c>
      <c r="BJ103" s="2" t="s">
        <v>167</v>
      </c>
      <c r="BK103" s="2"/>
      <c r="BL103" s="2"/>
      <c r="BM103" s="2">
        <v>110004</v>
      </c>
      <c r="BN103" s="2">
        <v>0</v>
      </c>
      <c r="BO103" s="2" t="s">
        <v>6</v>
      </c>
      <c r="BP103" s="2">
        <v>0</v>
      </c>
      <c r="BQ103" s="2">
        <v>3</v>
      </c>
      <c r="BR103" s="2">
        <v>0</v>
      </c>
      <c r="BS103" s="2">
        <v>1</v>
      </c>
      <c r="BT103" s="2">
        <v>1</v>
      </c>
      <c r="BU103" s="2">
        <v>1</v>
      </c>
      <c r="BV103" s="2">
        <v>1</v>
      </c>
      <c r="BW103" s="2">
        <v>1</v>
      </c>
      <c r="BX103" s="2">
        <v>1</v>
      </c>
      <c r="BY103" s="2" t="s">
        <v>6</v>
      </c>
      <c r="BZ103" s="2">
        <v>92</v>
      </c>
      <c r="CA103" s="2">
        <v>65</v>
      </c>
      <c r="CB103" s="2"/>
      <c r="CC103" s="2"/>
      <c r="CD103" s="2"/>
      <c r="CE103" s="2"/>
      <c r="CF103" s="2">
        <v>0</v>
      </c>
      <c r="CG103" s="2">
        <v>0</v>
      </c>
      <c r="CH103" s="2"/>
      <c r="CI103" s="2"/>
      <c r="CJ103" s="2"/>
      <c r="CK103" s="2"/>
      <c r="CL103" s="2"/>
      <c r="CM103" s="2">
        <v>0</v>
      </c>
      <c r="CN103" s="2" t="s">
        <v>6</v>
      </c>
      <c r="CO103" s="2">
        <v>0</v>
      </c>
      <c r="CP103" s="2">
        <f t="shared" si="89"/>
        <v>1002.76</v>
      </c>
      <c r="CQ103" s="2">
        <f t="shared" si="90"/>
        <v>183.35</v>
      </c>
      <c r="CR103" s="2">
        <f t="shared" si="91"/>
        <v>0</v>
      </c>
      <c r="CS103" s="2">
        <f t="shared" si="92"/>
        <v>0</v>
      </c>
      <c r="CT103" s="2">
        <f t="shared" si="93"/>
        <v>67.34</v>
      </c>
      <c r="CU103" s="2">
        <f t="shared" si="94"/>
        <v>0</v>
      </c>
      <c r="CV103" s="2">
        <f t="shared" si="95"/>
        <v>7</v>
      </c>
      <c r="CW103" s="2">
        <f t="shared" si="96"/>
        <v>0</v>
      </c>
      <c r="CX103" s="2">
        <f t="shared" si="97"/>
        <v>0</v>
      </c>
      <c r="CY103" s="2">
        <f t="shared" si="98"/>
        <v>247.81120000000001</v>
      </c>
      <c r="CZ103" s="2">
        <f t="shared" si="99"/>
        <v>175.084</v>
      </c>
      <c r="DA103" s="2"/>
      <c r="DB103" s="2"/>
      <c r="DC103" s="2" t="s">
        <v>6</v>
      </c>
      <c r="DD103" s="2" t="s">
        <v>6</v>
      </c>
      <c r="DE103" s="2" t="s">
        <v>6</v>
      </c>
      <c r="DF103" s="2" t="s">
        <v>6</v>
      </c>
      <c r="DG103" s="2" t="s">
        <v>6</v>
      </c>
      <c r="DH103" s="2" t="s">
        <v>6</v>
      </c>
      <c r="DI103" s="2" t="s">
        <v>6</v>
      </c>
      <c r="DJ103" s="2" t="s">
        <v>6</v>
      </c>
      <c r="DK103" s="2" t="s">
        <v>6</v>
      </c>
      <c r="DL103" s="2" t="s">
        <v>6</v>
      </c>
      <c r="DM103" s="2" t="s">
        <v>6</v>
      </c>
      <c r="DN103" s="2">
        <v>0</v>
      </c>
      <c r="DO103" s="2">
        <v>0</v>
      </c>
      <c r="DP103" s="2">
        <v>1</v>
      </c>
      <c r="DQ103" s="2">
        <v>1</v>
      </c>
      <c r="DR103" s="2"/>
      <c r="DS103" s="2"/>
      <c r="DT103" s="2"/>
      <c r="DU103" s="2">
        <v>1013</v>
      </c>
      <c r="DV103" s="2" t="s">
        <v>18</v>
      </c>
      <c r="DW103" s="2" t="s">
        <v>18</v>
      </c>
      <c r="DX103" s="2">
        <v>1</v>
      </c>
      <c r="DY103" s="2"/>
      <c r="DZ103" s="2"/>
      <c r="EA103" s="2"/>
      <c r="EB103" s="2"/>
      <c r="EC103" s="2"/>
      <c r="ED103" s="2"/>
      <c r="EE103" s="2">
        <v>16510374</v>
      </c>
      <c r="EF103" s="2">
        <v>3</v>
      </c>
      <c r="EG103" s="2" t="s">
        <v>23</v>
      </c>
      <c r="EH103" s="2">
        <v>0</v>
      </c>
      <c r="EI103" s="2" t="s">
        <v>6</v>
      </c>
      <c r="EJ103" s="2">
        <v>2</v>
      </c>
      <c r="EK103" s="2">
        <v>110004</v>
      </c>
      <c r="EL103" s="2" t="s">
        <v>39</v>
      </c>
      <c r="EM103" s="2" t="s">
        <v>25</v>
      </c>
      <c r="EN103" s="2"/>
      <c r="EO103" s="2" t="s">
        <v>6</v>
      </c>
      <c r="EP103" s="2"/>
      <c r="EQ103" s="2">
        <v>0</v>
      </c>
      <c r="ER103" s="2">
        <v>250.69</v>
      </c>
      <c r="ES103" s="2">
        <v>183.35</v>
      </c>
      <c r="ET103" s="2">
        <v>0</v>
      </c>
      <c r="EU103" s="2">
        <v>0</v>
      </c>
      <c r="EV103" s="2">
        <v>67.34</v>
      </c>
      <c r="EW103" s="2">
        <v>7</v>
      </c>
      <c r="EX103" s="2">
        <v>0</v>
      </c>
      <c r="EY103" s="2">
        <v>0</v>
      </c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>
        <v>0</v>
      </c>
      <c r="FR103" s="2">
        <f t="shared" si="100"/>
        <v>0</v>
      </c>
      <c r="FS103" s="2">
        <v>0</v>
      </c>
      <c r="FT103" s="2"/>
      <c r="FU103" s="2"/>
      <c r="FV103" s="2"/>
      <c r="FW103" s="2"/>
      <c r="FX103" s="2">
        <v>92</v>
      </c>
      <c r="FY103" s="2">
        <v>65</v>
      </c>
      <c r="FZ103" s="2"/>
      <c r="GA103" s="2" t="s">
        <v>6</v>
      </c>
      <c r="GB103" s="2"/>
      <c r="GC103" s="2"/>
      <c r="GD103" s="2">
        <v>0</v>
      </c>
      <c r="GE103" s="2"/>
      <c r="GF103" s="2">
        <v>-1802857606</v>
      </c>
      <c r="GG103" s="2">
        <v>1</v>
      </c>
      <c r="GH103" s="2">
        <v>1</v>
      </c>
      <c r="GI103" s="2">
        <v>-2</v>
      </c>
      <c r="GJ103" s="2">
        <v>0</v>
      </c>
      <c r="GK103" s="2">
        <f>ROUND(R103*(R12)/100,2)</f>
        <v>0</v>
      </c>
      <c r="GL103" s="2">
        <f t="shared" si="101"/>
        <v>0</v>
      </c>
      <c r="GM103" s="2">
        <f t="shared" si="102"/>
        <v>1425.65</v>
      </c>
      <c r="GN103" s="2">
        <f t="shared" si="103"/>
        <v>0</v>
      </c>
      <c r="GO103" s="2">
        <f t="shared" si="104"/>
        <v>1425.65</v>
      </c>
      <c r="GP103" s="2">
        <f t="shared" si="105"/>
        <v>0</v>
      </c>
      <c r="GQ103" s="2"/>
      <c r="GR103" s="2">
        <v>0</v>
      </c>
      <c r="GS103" s="2">
        <v>3</v>
      </c>
      <c r="GT103" s="2">
        <v>0</v>
      </c>
      <c r="GU103" s="2" t="s">
        <v>6</v>
      </c>
      <c r="GV103" s="2">
        <f t="shared" si="106"/>
        <v>0</v>
      </c>
      <c r="GW103" s="2">
        <v>1</v>
      </c>
      <c r="GX103" s="2">
        <f t="shared" si="107"/>
        <v>0</v>
      </c>
      <c r="GY103" s="2"/>
      <c r="GZ103" s="2"/>
      <c r="HA103" s="2">
        <v>0</v>
      </c>
      <c r="HB103" s="2">
        <v>0</v>
      </c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  <c r="II103" s="2"/>
      <c r="IJ103" s="2"/>
      <c r="IK103" s="2">
        <v>0</v>
      </c>
      <c r="IL103" s="2"/>
      <c r="IM103" s="2"/>
      <c r="IN103" s="2"/>
      <c r="IO103" s="2"/>
      <c r="IP103" s="2"/>
      <c r="IQ103" s="2"/>
      <c r="IR103" s="2"/>
      <c r="IS103" s="2"/>
      <c r="IT103" s="2"/>
      <c r="IU103" s="2"/>
    </row>
    <row r="104" spans="1:255" x14ac:dyDescent="0.2">
      <c r="A104">
        <v>17</v>
      </c>
      <c r="B104">
        <v>1</v>
      </c>
      <c r="C104">
        <f>ROW(SmtRes!A144)</f>
        <v>144</v>
      </c>
      <c r="D104">
        <f>ROW(EtalonRes!A120)</f>
        <v>120</v>
      </c>
      <c r="E104" t="s">
        <v>164</v>
      </c>
      <c r="F104" t="s">
        <v>165</v>
      </c>
      <c r="G104" t="s">
        <v>166</v>
      </c>
      <c r="H104" t="s">
        <v>18</v>
      </c>
      <c r="I104">
        <v>4</v>
      </c>
      <c r="J104">
        <v>0</v>
      </c>
      <c r="O104">
        <f t="shared" si="69"/>
        <v>6548.02</v>
      </c>
      <c r="P104">
        <f t="shared" si="70"/>
        <v>4789.1000000000004</v>
      </c>
      <c r="Q104">
        <f t="shared" si="71"/>
        <v>0</v>
      </c>
      <c r="R104">
        <f t="shared" si="72"/>
        <v>0</v>
      </c>
      <c r="S104">
        <f t="shared" si="73"/>
        <v>1758.92</v>
      </c>
      <c r="T104">
        <f t="shared" si="74"/>
        <v>0</v>
      </c>
      <c r="U104">
        <f t="shared" si="75"/>
        <v>28</v>
      </c>
      <c r="V104">
        <f t="shared" si="76"/>
        <v>0</v>
      </c>
      <c r="W104">
        <f t="shared" si="77"/>
        <v>0</v>
      </c>
      <c r="X104">
        <f t="shared" si="78"/>
        <v>1618.21</v>
      </c>
      <c r="Y104">
        <f t="shared" si="79"/>
        <v>1143.3</v>
      </c>
      <c r="AA104">
        <v>16670161</v>
      </c>
      <c r="AB104">
        <f t="shared" si="80"/>
        <v>250.69</v>
      </c>
      <c r="AC104">
        <f t="shared" si="81"/>
        <v>183.35</v>
      </c>
      <c r="AD104">
        <f t="shared" si="82"/>
        <v>0</v>
      </c>
      <c r="AE104">
        <f t="shared" si="83"/>
        <v>0</v>
      </c>
      <c r="AF104">
        <f t="shared" si="84"/>
        <v>67.34</v>
      </c>
      <c r="AG104">
        <f t="shared" si="85"/>
        <v>0</v>
      </c>
      <c r="AH104">
        <f t="shared" si="86"/>
        <v>7</v>
      </c>
      <c r="AI104">
        <f t="shared" si="87"/>
        <v>0</v>
      </c>
      <c r="AJ104">
        <f t="shared" si="88"/>
        <v>0</v>
      </c>
      <c r="AK104">
        <v>250.69</v>
      </c>
      <c r="AL104">
        <v>183.35</v>
      </c>
      <c r="AM104">
        <v>0</v>
      </c>
      <c r="AN104">
        <v>0</v>
      </c>
      <c r="AO104">
        <v>67.34</v>
      </c>
      <c r="AP104">
        <v>0</v>
      </c>
      <c r="AQ104">
        <v>7</v>
      </c>
      <c r="AR104">
        <v>0</v>
      </c>
      <c r="AS104">
        <v>0</v>
      </c>
      <c r="AT104">
        <v>92</v>
      </c>
      <c r="AU104">
        <v>65</v>
      </c>
      <c r="AV104">
        <v>1</v>
      </c>
      <c r="AW104">
        <v>1</v>
      </c>
      <c r="AZ104">
        <v>6.53</v>
      </c>
      <c r="BA104">
        <v>6.53</v>
      </c>
      <c r="BB104">
        <v>6.53</v>
      </c>
      <c r="BC104">
        <v>6.53</v>
      </c>
      <c r="BD104" t="s">
        <v>6</v>
      </c>
      <c r="BE104" t="s">
        <v>6</v>
      </c>
      <c r="BF104" t="s">
        <v>6</v>
      </c>
      <c r="BG104" t="s">
        <v>6</v>
      </c>
      <c r="BH104">
        <v>0</v>
      </c>
      <c r="BI104">
        <v>2</v>
      </c>
      <c r="BJ104" t="s">
        <v>167</v>
      </c>
      <c r="BM104">
        <v>110004</v>
      </c>
      <c r="BN104">
        <v>0</v>
      </c>
      <c r="BO104" t="s">
        <v>6</v>
      </c>
      <c r="BP104">
        <v>0</v>
      </c>
      <c r="BQ104">
        <v>3</v>
      </c>
      <c r="BR104">
        <v>0</v>
      </c>
      <c r="BS104">
        <v>6.53</v>
      </c>
      <c r="BT104">
        <v>1</v>
      </c>
      <c r="BU104">
        <v>1</v>
      </c>
      <c r="BV104">
        <v>1</v>
      </c>
      <c r="BW104">
        <v>1</v>
      </c>
      <c r="BX104">
        <v>1</v>
      </c>
      <c r="BY104" t="s">
        <v>6</v>
      </c>
      <c r="BZ104">
        <v>92</v>
      </c>
      <c r="CA104">
        <v>65</v>
      </c>
      <c r="CF104">
        <v>0</v>
      </c>
      <c r="CG104">
        <v>0</v>
      </c>
      <c r="CM104">
        <v>0</v>
      </c>
      <c r="CN104" t="s">
        <v>6</v>
      </c>
      <c r="CO104">
        <v>0</v>
      </c>
      <c r="CP104">
        <f t="shared" si="89"/>
        <v>6548.02</v>
      </c>
      <c r="CQ104">
        <f t="shared" si="90"/>
        <v>1197.2755</v>
      </c>
      <c r="CR104">
        <f t="shared" si="91"/>
        <v>0</v>
      </c>
      <c r="CS104">
        <f t="shared" si="92"/>
        <v>0</v>
      </c>
      <c r="CT104">
        <f t="shared" si="93"/>
        <v>439.73020000000002</v>
      </c>
      <c r="CU104">
        <f t="shared" si="94"/>
        <v>0</v>
      </c>
      <c r="CV104">
        <f t="shared" si="95"/>
        <v>7</v>
      </c>
      <c r="CW104">
        <f t="shared" si="96"/>
        <v>0</v>
      </c>
      <c r="CX104">
        <f t="shared" si="97"/>
        <v>0</v>
      </c>
      <c r="CY104">
        <f t="shared" si="98"/>
        <v>1618.2064</v>
      </c>
      <c r="CZ104">
        <f t="shared" si="99"/>
        <v>1143.298</v>
      </c>
      <c r="DC104" t="s">
        <v>6</v>
      </c>
      <c r="DD104" t="s">
        <v>6</v>
      </c>
      <c r="DE104" t="s">
        <v>6</v>
      </c>
      <c r="DF104" t="s">
        <v>6</v>
      </c>
      <c r="DG104" t="s">
        <v>6</v>
      </c>
      <c r="DH104" t="s">
        <v>6</v>
      </c>
      <c r="DI104" t="s">
        <v>6</v>
      </c>
      <c r="DJ104" t="s">
        <v>6</v>
      </c>
      <c r="DK104" t="s">
        <v>6</v>
      </c>
      <c r="DL104" t="s">
        <v>6</v>
      </c>
      <c r="DM104" t="s">
        <v>6</v>
      </c>
      <c r="DN104">
        <v>0</v>
      </c>
      <c r="DO104">
        <v>0</v>
      </c>
      <c r="DP104">
        <v>1</v>
      </c>
      <c r="DQ104">
        <v>1</v>
      </c>
      <c r="DU104">
        <v>1013</v>
      </c>
      <c r="DV104" t="s">
        <v>18</v>
      </c>
      <c r="DW104" t="s">
        <v>18</v>
      </c>
      <c r="DX104">
        <v>1</v>
      </c>
      <c r="EE104">
        <v>16510374</v>
      </c>
      <c r="EF104">
        <v>3</v>
      </c>
      <c r="EG104" t="s">
        <v>23</v>
      </c>
      <c r="EH104">
        <v>0</v>
      </c>
      <c r="EI104" t="s">
        <v>6</v>
      </c>
      <c r="EJ104">
        <v>2</v>
      </c>
      <c r="EK104">
        <v>110004</v>
      </c>
      <c r="EL104" t="s">
        <v>39</v>
      </c>
      <c r="EM104" t="s">
        <v>25</v>
      </c>
      <c r="EO104" t="s">
        <v>6</v>
      </c>
      <c r="EQ104">
        <v>0</v>
      </c>
      <c r="ER104">
        <v>250.69</v>
      </c>
      <c r="ES104">
        <v>183.35</v>
      </c>
      <c r="ET104">
        <v>0</v>
      </c>
      <c r="EU104">
        <v>0</v>
      </c>
      <c r="EV104">
        <v>67.34</v>
      </c>
      <c r="EW104">
        <v>7</v>
      </c>
      <c r="EX104">
        <v>0</v>
      </c>
      <c r="EY104">
        <v>0</v>
      </c>
      <c r="FQ104">
        <v>0</v>
      </c>
      <c r="FR104">
        <f t="shared" si="100"/>
        <v>0</v>
      </c>
      <c r="FS104">
        <v>0</v>
      </c>
      <c r="FX104">
        <v>92</v>
      </c>
      <c r="FY104">
        <v>65</v>
      </c>
      <c r="GA104" t="s">
        <v>6</v>
      </c>
      <c r="GD104">
        <v>0</v>
      </c>
      <c r="GF104">
        <v>-1802857606</v>
      </c>
      <c r="GG104">
        <v>1</v>
      </c>
      <c r="GH104">
        <v>1</v>
      </c>
      <c r="GI104">
        <v>4</v>
      </c>
      <c r="GJ104">
        <v>0</v>
      </c>
      <c r="GK104">
        <f>ROUND(R104*(S12)/100,2)</f>
        <v>0</v>
      </c>
      <c r="GL104">
        <f t="shared" si="101"/>
        <v>0</v>
      </c>
      <c r="GM104">
        <f t="shared" si="102"/>
        <v>9309.5300000000007</v>
      </c>
      <c r="GN104">
        <f t="shared" si="103"/>
        <v>0</v>
      </c>
      <c r="GO104">
        <f t="shared" si="104"/>
        <v>9309.5300000000007</v>
      </c>
      <c r="GP104">
        <f t="shared" si="105"/>
        <v>0</v>
      </c>
      <c r="GR104">
        <v>0</v>
      </c>
      <c r="GS104">
        <v>3</v>
      </c>
      <c r="GT104">
        <v>0</v>
      </c>
      <c r="GU104" t="s">
        <v>6</v>
      </c>
      <c r="GV104">
        <f t="shared" si="106"/>
        <v>0</v>
      </c>
      <c r="GW104">
        <v>1</v>
      </c>
      <c r="GX104">
        <f t="shared" si="107"/>
        <v>0</v>
      </c>
      <c r="HA104">
        <v>0</v>
      </c>
      <c r="HB104">
        <v>0</v>
      </c>
      <c r="IK104">
        <v>0</v>
      </c>
    </row>
    <row r="105" spans="1:255" x14ac:dyDescent="0.2">
      <c r="A105" s="2">
        <v>18</v>
      </c>
      <c r="B105" s="2">
        <v>1</v>
      </c>
      <c r="C105" s="2">
        <v>133</v>
      </c>
      <c r="D105" s="2"/>
      <c r="E105" s="2" t="s">
        <v>168</v>
      </c>
      <c r="F105" s="2" t="s">
        <v>151</v>
      </c>
      <c r="G105" s="2" t="s">
        <v>169</v>
      </c>
      <c r="H105" s="2" t="s">
        <v>18</v>
      </c>
      <c r="I105" s="2">
        <f>I103*J105</f>
        <v>2</v>
      </c>
      <c r="J105" s="2">
        <v>0.5</v>
      </c>
      <c r="K105" s="2"/>
      <c r="L105" s="2"/>
      <c r="M105" s="2"/>
      <c r="N105" s="2"/>
      <c r="O105" s="2">
        <f t="shared" si="69"/>
        <v>0</v>
      </c>
      <c r="P105" s="2">
        <f t="shared" si="70"/>
        <v>0</v>
      </c>
      <c r="Q105" s="2">
        <f t="shared" si="71"/>
        <v>0</v>
      </c>
      <c r="R105" s="2">
        <f t="shared" si="72"/>
        <v>0</v>
      </c>
      <c r="S105" s="2">
        <f t="shared" si="73"/>
        <v>0</v>
      </c>
      <c r="T105" s="2">
        <f t="shared" si="74"/>
        <v>0</v>
      </c>
      <c r="U105" s="2">
        <f t="shared" si="75"/>
        <v>0</v>
      </c>
      <c r="V105" s="2">
        <f t="shared" si="76"/>
        <v>0</v>
      </c>
      <c r="W105" s="2">
        <f t="shared" si="77"/>
        <v>0</v>
      </c>
      <c r="X105" s="2">
        <f t="shared" si="78"/>
        <v>0</v>
      </c>
      <c r="Y105" s="2">
        <f t="shared" si="79"/>
        <v>0</v>
      </c>
      <c r="Z105" s="2"/>
      <c r="AA105" s="2">
        <v>16670159</v>
      </c>
      <c r="AB105" s="2">
        <f t="shared" si="80"/>
        <v>0</v>
      </c>
      <c r="AC105" s="2">
        <f t="shared" si="81"/>
        <v>0</v>
      </c>
      <c r="AD105" s="2">
        <f t="shared" si="82"/>
        <v>0</v>
      </c>
      <c r="AE105" s="2">
        <f t="shared" si="83"/>
        <v>0</v>
      </c>
      <c r="AF105" s="2">
        <f t="shared" si="84"/>
        <v>0</v>
      </c>
      <c r="AG105" s="2">
        <f t="shared" si="85"/>
        <v>0</v>
      </c>
      <c r="AH105" s="2">
        <f t="shared" si="86"/>
        <v>0</v>
      </c>
      <c r="AI105" s="2">
        <f t="shared" si="87"/>
        <v>0</v>
      </c>
      <c r="AJ105" s="2">
        <f t="shared" si="88"/>
        <v>0</v>
      </c>
      <c r="AK105" s="2">
        <v>0</v>
      </c>
      <c r="AL105" s="2">
        <v>0</v>
      </c>
      <c r="AM105" s="2">
        <v>0</v>
      </c>
      <c r="AN105" s="2">
        <v>0</v>
      </c>
      <c r="AO105" s="2">
        <v>0</v>
      </c>
      <c r="AP105" s="2">
        <v>0</v>
      </c>
      <c r="AQ105" s="2">
        <v>0</v>
      </c>
      <c r="AR105" s="2">
        <v>0</v>
      </c>
      <c r="AS105" s="2">
        <v>0</v>
      </c>
      <c r="AT105" s="2">
        <v>92</v>
      </c>
      <c r="AU105" s="2">
        <v>65</v>
      </c>
      <c r="AV105" s="2">
        <v>1</v>
      </c>
      <c r="AW105" s="2">
        <v>1</v>
      </c>
      <c r="AX105" s="2"/>
      <c r="AY105" s="2"/>
      <c r="AZ105" s="2">
        <v>1</v>
      </c>
      <c r="BA105" s="2">
        <v>1</v>
      </c>
      <c r="BB105" s="2">
        <v>1</v>
      </c>
      <c r="BC105" s="2">
        <v>1</v>
      </c>
      <c r="BD105" s="2" t="s">
        <v>6</v>
      </c>
      <c r="BE105" s="2" t="s">
        <v>6</v>
      </c>
      <c r="BF105" s="2" t="s">
        <v>6</v>
      </c>
      <c r="BG105" s="2" t="s">
        <v>6</v>
      </c>
      <c r="BH105" s="2">
        <v>3</v>
      </c>
      <c r="BI105" s="2">
        <v>2</v>
      </c>
      <c r="BJ105" s="2" t="s">
        <v>6</v>
      </c>
      <c r="BK105" s="2"/>
      <c r="BL105" s="2"/>
      <c r="BM105" s="2">
        <v>110004</v>
      </c>
      <c r="BN105" s="2">
        <v>0</v>
      </c>
      <c r="BO105" s="2" t="s">
        <v>6</v>
      </c>
      <c r="BP105" s="2">
        <v>0</v>
      </c>
      <c r="BQ105" s="2">
        <v>3</v>
      </c>
      <c r="BR105" s="2">
        <v>0</v>
      </c>
      <c r="BS105" s="2">
        <v>1</v>
      </c>
      <c r="BT105" s="2">
        <v>1</v>
      </c>
      <c r="BU105" s="2">
        <v>1</v>
      </c>
      <c r="BV105" s="2">
        <v>1</v>
      </c>
      <c r="BW105" s="2">
        <v>1</v>
      </c>
      <c r="BX105" s="2">
        <v>1</v>
      </c>
      <c r="BY105" s="2" t="s">
        <v>6</v>
      </c>
      <c r="BZ105" s="2">
        <v>92</v>
      </c>
      <c r="CA105" s="2">
        <v>65</v>
      </c>
      <c r="CB105" s="2"/>
      <c r="CC105" s="2"/>
      <c r="CD105" s="2"/>
      <c r="CE105" s="2"/>
      <c r="CF105" s="2">
        <v>0</v>
      </c>
      <c r="CG105" s="2">
        <v>0</v>
      </c>
      <c r="CH105" s="2"/>
      <c r="CI105" s="2"/>
      <c r="CJ105" s="2"/>
      <c r="CK105" s="2"/>
      <c r="CL105" s="2"/>
      <c r="CM105" s="2">
        <v>0</v>
      </c>
      <c r="CN105" s="2" t="s">
        <v>6</v>
      </c>
      <c r="CO105" s="2">
        <v>0</v>
      </c>
      <c r="CP105" s="2">
        <f t="shared" si="89"/>
        <v>0</v>
      </c>
      <c r="CQ105" s="2">
        <f t="shared" si="90"/>
        <v>0</v>
      </c>
      <c r="CR105" s="2">
        <f t="shared" si="91"/>
        <v>0</v>
      </c>
      <c r="CS105" s="2">
        <f t="shared" si="92"/>
        <v>0</v>
      </c>
      <c r="CT105" s="2">
        <f t="shared" si="93"/>
        <v>0</v>
      </c>
      <c r="CU105" s="2">
        <f t="shared" si="94"/>
        <v>0</v>
      </c>
      <c r="CV105" s="2">
        <f t="shared" si="95"/>
        <v>0</v>
      </c>
      <c r="CW105" s="2">
        <f t="shared" si="96"/>
        <v>0</v>
      </c>
      <c r="CX105" s="2">
        <f t="shared" si="97"/>
        <v>0</v>
      </c>
      <c r="CY105" s="2">
        <f t="shared" si="98"/>
        <v>0</v>
      </c>
      <c r="CZ105" s="2">
        <f t="shared" si="99"/>
        <v>0</v>
      </c>
      <c r="DA105" s="2"/>
      <c r="DB105" s="2"/>
      <c r="DC105" s="2" t="s">
        <v>6</v>
      </c>
      <c r="DD105" s="2" t="s">
        <v>6</v>
      </c>
      <c r="DE105" s="2" t="s">
        <v>6</v>
      </c>
      <c r="DF105" s="2" t="s">
        <v>6</v>
      </c>
      <c r="DG105" s="2" t="s">
        <v>6</v>
      </c>
      <c r="DH105" s="2" t="s">
        <v>6</v>
      </c>
      <c r="DI105" s="2" t="s">
        <v>6</v>
      </c>
      <c r="DJ105" s="2" t="s">
        <v>6</v>
      </c>
      <c r="DK105" s="2" t="s">
        <v>6</v>
      </c>
      <c r="DL105" s="2" t="s">
        <v>6</v>
      </c>
      <c r="DM105" s="2" t="s">
        <v>6</v>
      </c>
      <c r="DN105" s="2">
        <v>0</v>
      </c>
      <c r="DO105" s="2">
        <v>0</v>
      </c>
      <c r="DP105" s="2">
        <v>1</v>
      </c>
      <c r="DQ105" s="2">
        <v>1</v>
      </c>
      <c r="DR105" s="2"/>
      <c r="DS105" s="2"/>
      <c r="DT105" s="2"/>
      <c r="DU105" s="2">
        <v>1013</v>
      </c>
      <c r="DV105" s="2" t="s">
        <v>18</v>
      </c>
      <c r="DW105" s="2" t="s">
        <v>18</v>
      </c>
      <c r="DX105" s="2">
        <v>1</v>
      </c>
      <c r="DY105" s="2"/>
      <c r="DZ105" s="2"/>
      <c r="EA105" s="2"/>
      <c r="EB105" s="2"/>
      <c r="EC105" s="2"/>
      <c r="ED105" s="2"/>
      <c r="EE105" s="2">
        <v>16510374</v>
      </c>
      <c r="EF105" s="2">
        <v>3</v>
      </c>
      <c r="EG105" s="2" t="s">
        <v>23</v>
      </c>
      <c r="EH105" s="2">
        <v>0</v>
      </c>
      <c r="EI105" s="2" t="s">
        <v>6</v>
      </c>
      <c r="EJ105" s="2">
        <v>2</v>
      </c>
      <c r="EK105" s="2">
        <v>110004</v>
      </c>
      <c r="EL105" s="2" t="s">
        <v>39</v>
      </c>
      <c r="EM105" s="2" t="s">
        <v>25</v>
      </c>
      <c r="EN105" s="2"/>
      <c r="EO105" s="2" t="s">
        <v>6</v>
      </c>
      <c r="EP105" s="2"/>
      <c r="EQ105" s="2">
        <v>0</v>
      </c>
      <c r="ER105" s="2">
        <v>0</v>
      </c>
      <c r="ES105" s="2">
        <v>0</v>
      </c>
      <c r="ET105" s="2">
        <v>0</v>
      </c>
      <c r="EU105" s="2">
        <v>0</v>
      </c>
      <c r="EV105" s="2">
        <v>0</v>
      </c>
      <c r="EW105" s="2">
        <v>0</v>
      </c>
      <c r="EX105" s="2">
        <v>0</v>
      </c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>
        <v>0</v>
      </c>
      <c r="FR105" s="2">
        <f t="shared" si="100"/>
        <v>0</v>
      </c>
      <c r="FS105" s="2">
        <v>0</v>
      </c>
      <c r="FT105" s="2"/>
      <c r="FU105" s="2"/>
      <c r="FV105" s="2"/>
      <c r="FW105" s="2"/>
      <c r="FX105" s="2">
        <v>92</v>
      </c>
      <c r="FY105" s="2">
        <v>65</v>
      </c>
      <c r="FZ105" s="2"/>
      <c r="GA105" s="2" t="s">
        <v>6</v>
      </c>
      <c r="GB105" s="2"/>
      <c r="GC105" s="2"/>
      <c r="GD105" s="2">
        <v>0</v>
      </c>
      <c r="GE105" s="2"/>
      <c r="GF105" s="2">
        <v>-302443215</v>
      </c>
      <c r="GG105" s="2">
        <v>1</v>
      </c>
      <c r="GH105" s="2">
        <v>0</v>
      </c>
      <c r="GI105" s="2">
        <v>-2</v>
      </c>
      <c r="GJ105" s="2">
        <v>0</v>
      </c>
      <c r="GK105" s="2">
        <f>ROUND(R105*(R12)/100,2)</f>
        <v>0</v>
      </c>
      <c r="GL105" s="2">
        <f t="shared" si="101"/>
        <v>0</v>
      </c>
      <c r="GM105" s="2">
        <f t="shared" si="102"/>
        <v>0</v>
      </c>
      <c r="GN105" s="2">
        <f t="shared" si="103"/>
        <v>0</v>
      </c>
      <c r="GO105" s="2">
        <f t="shared" si="104"/>
        <v>0</v>
      </c>
      <c r="GP105" s="2">
        <f t="shared" si="105"/>
        <v>0</v>
      </c>
      <c r="GQ105" s="2"/>
      <c r="GR105" s="2">
        <v>0</v>
      </c>
      <c r="GS105" s="2">
        <v>3</v>
      </c>
      <c r="GT105" s="2">
        <v>0</v>
      </c>
      <c r="GU105" s="2" t="s">
        <v>6</v>
      </c>
      <c r="GV105" s="2">
        <f t="shared" si="106"/>
        <v>0</v>
      </c>
      <c r="GW105" s="2">
        <v>1</v>
      </c>
      <c r="GX105" s="2">
        <f t="shared" si="107"/>
        <v>0</v>
      </c>
      <c r="GY105" s="2"/>
      <c r="GZ105" s="2"/>
      <c r="HA105" s="2">
        <v>0</v>
      </c>
      <c r="HB105" s="2">
        <v>0</v>
      </c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>
        <v>0</v>
      </c>
      <c r="IL105" s="2"/>
      <c r="IM105" s="2"/>
      <c r="IN105" s="2"/>
      <c r="IO105" s="2"/>
      <c r="IP105" s="2"/>
      <c r="IQ105" s="2"/>
      <c r="IR105" s="2"/>
      <c r="IS105" s="2"/>
      <c r="IT105" s="2"/>
      <c r="IU105" s="2"/>
    </row>
    <row r="106" spans="1:255" x14ac:dyDescent="0.2">
      <c r="A106">
        <v>18</v>
      </c>
      <c r="B106">
        <v>1</v>
      </c>
      <c r="C106">
        <v>142</v>
      </c>
      <c r="E106" t="s">
        <v>168</v>
      </c>
      <c r="F106" t="s">
        <v>151</v>
      </c>
      <c r="G106" t="s">
        <v>169</v>
      </c>
      <c r="H106" t="s">
        <v>18</v>
      </c>
      <c r="I106">
        <f>I104*J106</f>
        <v>2</v>
      </c>
      <c r="J106">
        <v>0.5</v>
      </c>
      <c r="O106">
        <f t="shared" si="69"/>
        <v>195254.25</v>
      </c>
      <c r="P106">
        <f t="shared" si="70"/>
        <v>195254.25</v>
      </c>
      <c r="Q106">
        <f t="shared" si="71"/>
        <v>0</v>
      </c>
      <c r="R106">
        <f t="shared" si="72"/>
        <v>0</v>
      </c>
      <c r="S106">
        <f t="shared" si="73"/>
        <v>0</v>
      </c>
      <c r="T106">
        <f t="shared" si="74"/>
        <v>0</v>
      </c>
      <c r="U106">
        <f t="shared" si="75"/>
        <v>0</v>
      </c>
      <c r="V106">
        <f t="shared" si="76"/>
        <v>0</v>
      </c>
      <c r="W106">
        <f t="shared" si="77"/>
        <v>0</v>
      </c>
      <c r="X106">
        <f t="shared" si="78"/>
        <v>0</v>
      </c>
      <c r="Y106">
        <f t="shared" si="79"/>
        <v>0</v>
      </c>
      <c r="AA106">
        <v>16670161</v>
      </c>
      <c r="AB106">
        <f t="shared" si="80"/>
        <v>27656.41</v>
      </c>
      <c r="AC106">
        <f t="shared" si="81"/>
        <v>27656.41</v>
      </c>
      <c r="AD106">
        <f t="shared" si="82"/>
        <v>0</v>
      </c>
      <c r="AE106">
        <f t="shared" si="83"/>
        <v>0</v>
      </c>
      <c r="AF106">
        <f t="shared" si="84"/>
        <v>0</v>
      </c>
      <c r="AG106">
        <f t="shared" si="85"/>
        <v>0</v>
      </c>
      <c r="AH106">
        <f t="shared" si="86"/>
        <v>0</v>
      </c>
      <c r="AI106">
        <f t="shared" si="87"/>
        <v>0</v>
      </c>
      <c r="AJ106">
        <f t="shared" si="88"/>
        <v>0</v>
      </c>
      <c r="AK106">
        <v>27656.41</v>
      </c>
      <c r="AL106">
        <v>27656.41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78</v>
      </c>
      <c r="AU106">
        <v>52</v>
      </c>
      <c r="AV106">
        <v>1</v>
      </c>
      <c r="AW106">
        <v>1</v>
      </c>
      <c r="AZ106">
        <v>1</v>
      </c>
      <c r="BA106">
        <v>1</v>
      </c>
      <c r="BB106">
        <v>1</v>
      </c>
      <c r="BC106">
        <v>3.53</v>
      </c>
      <c r="BD106" t="s">
        <v>6</v>
      </c>
      <c r="BE106" t="s">
        <v>6</v>
      </c>
      <c r="BF106" t="s">
        <v>6</v>
      </c>
      <c r="BG106" t="s">
        <v>6</v>
      </c>
      <c r="BH106">
        <v>3</v>
      </c>
      <c r="BI106">
        <v>2</v>
      </c>
      <c r="BJ106" t="s">
        <v>6</v>
      </c>
      <c r="BM106">
        <v>110004</v>
      </c>
      <c r="BN106">
        <v>0</v>
      </c>
      <c r="BO106" t="s">
        <v>6</v>
      </c>
      <c r="BP106">
        <v>0</v>
      </c>
      <c r="BQ106">
        <v>3</v>
      </c>
      <c r="BR106">
        <v>0</v>
      </c>
      <c r="BS106">
        <v>1</v>
      </c>
      <c r="BT106">
        <v>1</v>
      </c>
      <c r="BU106">
        <v>1</v>
      </c>
      <c r="BV106">
        <v>1</v>
      </c>
      <c r="BW106">
        <v>1</v>
      </c>
      <c r="BX106">
        <v>1</v>
      </c>
      <c r="BY106" t="s">
        <v>6</v>
      </c>
      <c r="BZ106">
        <v>92</v>
      </c>
      <c r="CA106">
        <v>65</v>
      </c>
      <c r="CF106">
        <v>0</v>
      </c>
      <c r="CG106">
        <v>0</v>
      </c>
      <c r="CM106">
        <v>0</v>
      </c>
      <c r="CN106" t="s">
        <v>6</v>
      </c>
      <c r="CO106">
        <v>0</v>
      </c>
      <c r="CP106">
        <f t="shared" si="89"/>
        <v>195254.25</v>
      </c>
      <c r="CQ106">
        <f t="shared" si="90"/>
        <v>97627.127299999993</v>
      </c>
      <c r="CR106">
        <f t="shared" si="91"/>
        <v>0</v>
      </c>
      <c r="CS106">
        <f t="shared" si="92"/>
        <v>0</v>
      </c>
      <c r="CT106">
        <f t="shared" si="93"/>
        <v>0</v>
      </c>
      <c r="CU106">
        <f t="shared" si="94"/>
        <v>0</v>
      </c>
      <c r="CV106">
        <f t="shared" si="95"/>
        <v>0</v>
      </c>
      <c r="CW106">
        <f t="shared" si="96"/>
        <v>0</v>
      </c>
      <c r="CX106">
        <f t="shared" si="97"/>
        <v>0</v>
      </c>
      <c r="CY106">
        <f t="shared" si="98"/>
        <v>0</v>
      </c>
      <c r="CZ106">
        <f t="shared" si="99"/>
        <v>0</v>
      </c>
      <c r="DC106" t="s">
        <v>6</v>
      </c>
      <c r="DD106" t="s">
        <v>6</v>
      </c>
      <c r="DE106" t="s">
        <v>6</v>
      </c>
      <c r="DF106" t="s">
        <v>6</v>
      </c>
      <c r="DG106" t="s">
        <v>6</v>
      </c>
      <c r="DH106" t="s">
        <v>6</v>
      </c>
      <c r="DI106" t="s">
        <v>6</v>
      </c>
      <c r="DJ106" t="s">
        <v>6</v>
      </c>
      <c r="DK106" t="s">
        <v>6</v>
      </c>
      <c r="DL106" t="s">
        <v>6</v>
      </c>
      <c r="DM106" t="s">
        <v>6</v>
      </c>
      <c r="DN106">
        <v>0</v>
      </c>
      <c r="DO106">
        <v>0</v>
      </c>
      <c r="DP106">
        <v>1</v>
      </c>
      <c r="DQ106">
        <v>1</v>
      </c>
      <c r="DU106">
        <v>1013</v>
      </c>
      <c r="DV106" t="s">
        <v>18</v>
      </c>
      <c r="DW106" t="s">
        <v>18</v>
      </c>
      <c r="DX106">
        <v>1</v>
      </c>
      <c r="EE106">
        <v>16510374</v>
      </c>
      <c r="EF106">
        <v>3</v>
      </c>
      <c r="EG106" t="s">
        <v>23</v>
      </c>
      <c r="EH106">
        <v>0</v>
      </c>
      <c r="EI106" t="s">
        <v>6</v>
      </c>
      <c r="EJ106">
        <v>2</v>
      </c>
      <c r="EK106">
        <v>110004</v>
      </c>
      <c r="EL106" t="s">
        <v>39</v>
      </c>
      <c r="EM106" t="s">
        <v>25</v>
      </c>
      <c r="EO106" t="s">
        <v>6</v>
      </c>
      <c r="EQ106">
        <v>0</v>
      </c>
      <c r="ER106">
        <v>97627.12</v>
      </c>
      <c r="ES106">
        <v>27656.41</v>
      </c>
      <c r="ET106">
        <v>0</v>
      </c>
      <c r="EU106">
        <v>0</v>
      </c>
      <c r="EV106">
        <v>0</v>
      </c>
      <c r="EW106">
        <v>0</v>
      </c>
      <c r="EX106">
        <v>0</v>
      </c>
      <c r="EZ106">
        <v>5</v>
      </c>
      <c r="FC106">
        <v>1</v>
      </c>
      <c r="FD106">
        <v>18</v>
      </c>
      <c r="FF106">
        <v>115200</v>
      </c>
      <c r="FQ106">
        <v>0</v>
      </c>
      <c r="FR106">
        <f t="shared" si="100"/>
        <v>0</v>
      </c>
      <c r="FS106">
        <v>0</v>
      </c>
      <c r="FV106" t="s">
        <v>153</v>
      </c>
      <c r="FW106" t="s">
        <v>154</v>
      </c>
      <c r="FX106">
        <v>92</v>
      </c>
      <c r="FY106">
        <v>65</v>
      </c>
      <c r="GA106" t="s">
        <v>170</v>
      </c>
      <c r="GD106">
        <v>0</v>
      </c>
      <c r="GF106">
        <v>-302443215</v>
      </c>
      <c r="GG106">
        <v>2</v>
      </c>
      <c r="GH106">
        <v>3</v>
      </c>
      <c r="GI106">
        <v>3</v>
      </c>
      <c r="GJ106">
        <v>0</v>
      </c>
      <c r="GK106">
        <f>ROUND(R106*(S12)/100,2)</f>
        <v>0</v>
      </c>
      <c r="GL106">
        <f t="shared" si="101"/>
        <v>0</v>
      </c>
      <c r="GM106">
        <f t="shared" si="102"/>
        <v>195254.25</v>
      </c>
      <c r="GN106">
        <f t="shared" si="103"/>
        <v>0</v>
      </c>
      <c r="GO106">
        <f t="shared" si="104"/>
        <v>195254.25</v>
      </c>
      <c r="GP106">
        <f t="shared" si="105"/>
        <v>0</v>
      </c>
      <c r="GR106">
        <v>1</v>
      </c>
      <c r="GS106">
        <v>1</v>
      </c>
      <c r="GT106">
        <v>0</v>
      </c>
      <c r="GU106" t="s">
        <v>6</v>
      </c>
      <c r="GV106">
        <f t="shared" si="106"/>
        <v>0</v>
      </c>
      <c r="GW106">
        <v>1</v>
      </c>
      <c r="GX106">
        <f t="shared" si="107"/>
        <v>0</v>
      </c>
      <c r="HA106">
        <v>0</v>
      </c>
      <c r="HB106">
        <v>0</v>
      </c>
      <c r="IK106">
        <v>0</v>
      </c>
    </row>
    <row r="107" spans="1:255" x14ac:dyDescent="0.2">
      <c r="A107" s="2">
        <v>18</v>
      </c>
      <c r="B107" s="2">
        <v>1</v>
      </c>
      <c r="C107" s="2">
        <v>134</v>
      </c>
      <c r="D107" s="2"/>
      <c r="E107" s="2" t="s">
        <v>171</v>
      </c>
      <c r="F107" s="2" t="s">
        <v>151</v>
      </c>
      <c r="G107" s="2" t="s">
        <v>172</v>
      </c>
      <c r="H107" s="2" t="s">
        <v>18</v>
      </c>
      <c r="I107" s="2">
        <f>I103*J107</f>
        <v>1</v>
      </c>
      <c r="J107" s="2">
        <v>0.25</v>
      </c>
      <c r="K107" s="2"/>
      <c r="L107" s="2"/>
      <c r="M107" s="2"/>
      <c r="N107" s="2"/>
      <c r="O107" s="2">
        <f t="shared" ref="O107:O138" si="108">ROUND(CP107,2)</f>
        <v>0</v>
      </c>
      <c r="P107" s="2">
        <f t="shared" ref="P107:P138" si="109">ROUND(CQ107*I107,2)</f>
        <v>0</v>
      </c>
      <c r="Q107" s="2">
        <f t="shared" ref="Q107:Q138" si="110">ROUND(CR107*I107,2)</f>
        <v>0</v>
      </c>
      <c r="R107" s="2">
        <f t="shared" ref="R107:R138" si="111">ROUND(CS107*I107,2)</f>
        <v>0</v>
      </c>
      <c r="S107" s="2">
        <f t="shared" ref="S107:S138" si="112">ROUND(CT107*I107,2)</f>
        <v>0</v>
      </c>
      <c r="T107" s="2">
        <f t="shared" ref="T107:T138" si="113">ROUND(CU107*I107,2)</f>
        <v>0</v>
      </c>
      <c r="U107" s="2">
        <f t="shared" ref="U107:U138" si="114">CV107*I107</f>
        <v>0</v>
      </c>
      <c r="V107" s="2">
        <f t="shared" ref="V107:V138" si="115">CW107*I107</f>
        <v>0</v>
      </c>
      <c r="W107" s="2">
        <f t="shared" ref="W107:W138" si="116">ROUND(CX107*I107,2)</f>
        <v>0</v>
      </c>
      <c r="X107" s="2">
        <f t="shared" ref="X107:X138" si="117">ROUND(CY107,2)</f>
        <v>0</v>
      </c>
      <c r="Y107" s="2">
        <f t="shared" ref="Y107:Y138" si="118">ROUND(CZ107,2)</f>
        <v>0</v>
      </c>
      <c r="Z107" s="2"/>
      <c r="AA107" s="2">
        <v>16670159</v>
      </c>
      <c r="AB107" s="2">
        <f t="shared" ref="AB107:AB138" si="119">ROUND((AC107+AD107+AF107),6)</f>
        <v>0</v>
      </c>
      <c r="AC107" s="2">
        <f t="shared" ref="AC107:AC138" si="120">ROUND((ES107),6)</f>
        <v>0</v>
      </c>
      <c r="AD107" s="2">
        <f t="shared" ref="AD107:AD138" si="121">ROUND((((ET107)-(EU107))+AE107),6)</f>
        <v>0</v>
      </c>
      <c r="AE107" s="2">
        <f t="shared" ref="AE107:AE138" si="122">ROUND((EU107),6)</f>
        <v>0</v>
      </c>
      <c r="AF107" s="2">
        <f t="shared" ref="AF107:AF138" si="123">ROUND((EV107),6)</f>
        <v>0</v>
      </c>
      <c r="AG107" s="2">
        <f t="shared" ref="AG107:AG138" si="124">ROUND((AP107),6)</f>
        <v>0</v>
      </c>
      <c r="AH107" s="2">
        <f t="shared" ref="AH107:AH138" si="125">(EW107)</f>
        <v>0</v>
      </c>
      <c r="AI107" s="2">
        <f t="shared" ref="AI107:AI138" si="126">(EX107)</f>
        <v>0</v>
      </c>
      <c r="AJ107" s="2">
        <f t="shared" ref="AJ107:AJ138" si="127">ROUND((AS107),6)</f>
        <v>0</v>
      </c>
      <c r="AK107" s="2">
        <v>0</v>
      </c>
      <c r="AL107" s="2">
        <v>0</v>
      </c>
      <c r="AM107" s="2">
        <v>0</v>
      </c>
      <c r="AN107" s="2">
        <v>0</v>
      </c>
      <c r="AO107" s="2">
        <v>0</v>
      </c>
      <c r="AP107" s="2">
        <v>0</v>
      </c>
      <c r="AQ107" s="2">
        <v>0</v>
      </c>
      <c r="AR107" s="2">
        <v>0</v>
      </c>
      <c r="AS107" s="2">
        <v>0</v>
      </c>
      <c r="AT107" s="2">
        <v>92</v>
      </c>
      <c r="AU107" s="2">
        <v>65</v>
      </c>
      <c r="AV107" s="2">
        <v>1</v>
      </c>
      <c r="AW107" s="2">
        <v>1</v>
      </c>
      <c r="AX107" s="2"/>
      <c r="AY107" s="2"/>
      <c r="AZ107" s="2">
        <v>1</v>
      </c>
      <c r="BA107" s="2">
        <v>1</v>
      </c>
      <c r="BB107" s="2">
        <v>1</v>
      </c>
      <c r="BC107" s="2">
        <v>1</v>
      </c>
      <c r="BD107" s="2" t="s">
        <v>6</v>
      </c>
      <c r="BE107" s="2" t="s">
        <v>6</v>
      </c>
      <c r="BF107" s="2" t="s">
        <v>6</v>
      </c>
      <c r="BG107" s="2" t="s">
        <v>6</v>
      </c>
      <c r="BH107" s="2">
        <v>3</v>
      </c>
      <c r="BI107" s="2">
        <v>2</v>
      </c>
      <c r="BJ107" s="2" t="s">
        <v>6</v>
      </c>
      <c r="BK107" s="2"/>
      <c r="BL107" s="2"/>
      <c r="BM107" s="2">
        <v>110004</v>
      </c>
      <c r="BN107" s="2">
        <v>0</v>
      </c>
      <c r="BO107" s="2" t="s">
        <v>6</v>
      </c>
      <c r="BP107" s="2">
        <v>0</v>
      </c>
      <c r="BQ107" s="2">
        <v>3</v>
      </c>
      <c r="BR107" s="2">
        <v>0</v>
      </c>
      <c r="BS107" s="2">
        <v>1</v>
      </c>
      <c r="BT107" s="2">
        <v>1</v>
      </c>
      <c r="BU107" s="2">
        <v>1</v>
      </c>
      <c r="BV107" s="2">
        <v>1</v>
      </c>
      <c r="BW107" s="2">
        <v>1</v>
      </c>
      <c r="BX107" s="2">
        <v>1</v>
      </c>
      <c r="BY107" s="2" t="s">
        <v>6</v>
      </c>
      <c r="BZ107" s="2">
        <v>92</v>
      </c>
      <c r="CA107" s="2">
        <v>65</v>
      </c>
      <c r="CB107" s="2"/>
      <c r="CC107" s="2"/>
      <c r="CD107" s="2"/>
      <c r="CE107" s="2"/>
      <c r="CF107" s="2">
        <v>0</v>
      </c>
      <c r="CG107" s="2">
        <v>0</v>
      </c>
      <c r="CH107" s="2"/>
      <c r="CI107" s="2"/>
      <c r="CJ107" s="2"/>
      <c r="CK107" s="2"/>
      <c r="CL107" s="2"/>
      <c r="CM107" s="2">
        <v>0</v>
      </c>
      <c r="CN107" s="2" t="s">
        <v>6</v>
      </c>
      <c r="CO107" s="2">
        <v>0</v>
      </c>
      <c r="CP107" s="2">
        <f t="shared" ref="CP107:CP138" si="128">(P107+Q107+S107)</f>
        <v>0</v>
      </c>
      <c r="CQ107" s="2">
        <f t="shared" ref="CQ107:CQ138" si="129">AC107*BC107</f>
        <v>0</v>
      </c>
      <c r="CR107" s="2">
        <f t="shared" ref="CR107:CR138" si="130">AD107*BB107</f>
        <v>0</v>
      </c>
      <c r="CS107" s="2">
        <f t="shared" ref="CS107:CS138" si="131">AE107*BS107</f>
        <v>0</v>
      </c>
      <c r="CT107" s="2">
        <f t="shared" ref="CT107:CT138" si="132">AF107*BA107</f>
        <v>0</v>
      </c>
      <c r="CU107" s="2">
        <f t="shared" ref="CU107:CU138" si="133">AG107</f>
        <v>0</v>
      </c>
      <c r="CV107" s="2">
        <f t="shared" ref="CV107:CV138" si="134">AH107</f>
        <v>0</v>
      </c>
      <c r="CW107" s="2">
        <f t="shared" ref="CW107:CW138" si="135">AI107</f>
        <v>0</v>
      </c>
      <c r="CX107" s="2">
        <f t="shared" ref="CX107:CX138" si="136">AJ107</f>
        <v>0</v>
      </c>
      <c r="CY107" s="2">
        <f t="shared" ref="CY107:CY138" si="137">(((S107+R107)*AT107)/100)</f>
        <v>0</v>
      </c>
      <c r="CZ107" s="2">
        <f t="shared" ref="CZ107:CZ138" si="138">(((S107+R107)*AU107)/100)</f>
        <v>0</v>
      </c>
      <c r="DA107" s="2"/>
      <c r="DB107" s="2"/>
      <c r="DC107" s="2" t="s">
        <v>6</v>
      </c>
      <c r="DD107" s="2" t="s">
        <v>6</v>
      </c>
      <c r="DE107" s="2" t="s">
        <v>6</v>
      </c>
      <c r="DF107" s="2" t="s">
        <v>6</v>
      </c>
      <c r="DG107" s="2" t="s">
        <v>6</v>
      </c>
      <c r="DH107" s="2" t="s">
        <v>6</v>
      </c>
      <c r="DI107" s="2" t="s">
        <v>6</v>
      </c>
      <c r="DJ107" s="2" t="s">
        <v>6</v>
      </c>
      <c r="DK107" s="2" t="s">
        <v>6</v>
      </c>
      <c r="DL107" s="2" t="s">
        <v>6</v>
      </c>
      <c r="DM107" s="2" t="s">
        <v>6</v>
      </c>
      <c r="DN107" s="2">
        <v>0</v>
      </c>
      <c r="DO107" s="2">
        <v>0</v>
      </c>
      <c r="DP107" s="2">
        <v>1</v>
      </c>
      <c r="DQ107" s="2">
        <v>1</v>
      </c>
      <c r="DR107" s="2"/>
      <c r="DS107" s="2"/>
      <c r="DT107" s="2"/>
      <c r="DU107" s="2">
        <v>1013</v>
      </c>
      <c r="DV107" s="2" t="s">
        <v>18</v>
      </c>
      <c r="DW107" s="2" t="s">
        <v>18</v>
      </c>
      <c r="DX107" s="2">
        <v>1</v>
      </c>
      <c r="DY107" s="2"/>
      <c r="DZ107" s="2"/>
      <c r="EA107" s="2"/>
      <c r="EB107" s="2"/>
      <c r="EC107" s="2"/>
      <c r="ED107" s="2"/>
      <c r="EE107" s="2">
        <v>16510374</v>
      </c>
      <c r="EF107" s="2">
        <v>3</v>
      </c>
      <c r="EG107" s="2" t="s">
        <v>23</v>
      </c>
      <c r="EH107" s="2">
        <v>0</v>
      </c>
      <c r="EI107" s="2" t="s">
        <v>6</v>
      </c>
      <c r="EJ107" s="2">
        <v>2</v>
      </c>
      <c r="EK107" s="2">
        <v>110004</v>
      </c>
      <c r="EL107" s="2" t="s">
        <v>39</v>
      </c>
      <c r="EM107" s="2" t="s">
        <v>25</v>
      </c>
      <c r="EN107" s="2"/>
      <c r="EO107" s="2" t="s">
        <v>6</v>
      </c>
      <c r="EP107" s="2"/>
      <c r="EQ107" s="2">
        <v>0</v>
      </c>
      <c r="ER107" s="2">
        <v>0</v>
      </c>
      <c r="ES107" s="2">
        <v>0</v>
      </c>
      <c r="ET107" s="2">
        <v>0</v>
      </c>
      <c r="EU107" s="2">
        <v>0</v>
      </c>
      <c r="EV107" s="2">
        <v>0</v>
      </c>
      <c r="EW107" s="2">
        <v>0</v>
      </c>
      <c r="EX107" s="2">
        <v>0</v>
      </c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>
        <v>0</v>
      </c>
      <c r="FR107" s="2">
        <f t="shared" ref="FR107:FR138" si="139">ROUND(IF(AND(BH107=3,BI107=3),P107,0),2)</f>
        <v>0</v>
      </c>
      <c r="FS107" s="2">
        <v>0</v>
      </c>
      <c r="FT107" s="2"/>
      <c r="FU107" s="2"/>
      <c r="FV107" s="2"/>
      <c r="FW107" s="2"/>
      <c r="FX107" s="2">
        <v>92</v>
      </c>
      <c r="FY107" s="2">
        <v>65</v>
      </c>
      <c r="FZ107" s="2"/>
      <c r="GA107" s="2" t="s">
        <v>6</v>
      </c>
      <c r="GB107" s="2"/>
      <c r="GC107" s="2"/>
      <c r="GD107" s="2">
        <v>0</v>
      </c>
      <c r="GE107" s="2"/>
      <c r="GF107" s="2">
        <v>324895404</v>
      </c>
      <c r="GG107" s="2">
        <v>1</v>
      </c>
      <c r="GH107" s="2">
        <v>0</v>
      </c>
      <c r="GI107" s="2">
        <v>-2</v>
      </c>
      <c r="GJ107" s="2">
        <v>0</v>
      </c>
      <c r="GK107" s="2">
        <f>ROUND(R107*(R12)/100,2)</f>
        <v>0</v>
      </c>
      <c r="GL107" s="2">
        <f t="shared" ref="GL107:GL138" si="140">ROUND(IF(AND(BH107=3,BI107=3,FS107&lt;&gt;0),P107,0),2)</f>
        <v>0</v>
      </c>
      <c r="GM107" s="2">
        <f t="shared" ref="GM107:GM138" si="141">ROUND(O107+X107+Y107+GK107,2)+GX107</f>
        <v>0</v>
      </c>
      <c r="GN107" s="2">
        <f t="shared" ref="GN107:GN138" si="142">IF(OR(BI107=0,BI107=1),ROUND(O107+X107+Y107+GK107,2),0)</f>
        <v>0</v>
      </c>
      <c r="GO107" s="2">
        <f t="shared" ref="GO107:GO138" si="143">IF(BI107=2,ROUND(O107+X107+Y107+GK107,2),0)</f>
        <v>0</v>
      </c>
      <c r="GP107" s="2">
        <f t="shared" ref="GP107:GP138" si="144">IF(BI107=4,ROUND(O107+X107+Y107+GK107,2)+GX107,0)</f>
        <v>0</v>
      </c>
      <c r="GQ107" s="2"/>
      <c r="GR107" s="2">
        <v>0</v>
      </c>
      <c r="GS107" s="2">
        <v>3</v>
      </c>
      <c r="GT107" s="2">
        <v>0</v>
      </c>
      <c r="GU107" s="2" t="s">
        <v>6</v>
      </c>
      <c r="GV107" s="2">
        <f t="shared" ref="GV107:GV138" si="145">ROUND(GT107,6)</f>
        <v>0</v>
      </c>
      <c r="GW107" s="2">
        <v>1</v>
      </c>
      <c r="GX107" s="2">
        <f t="shared" ref="GX107:GX138" si="146">ROUND(GV107*GW107*I107,2)</f>
        <v>0</v>
      </c>
      <c r="GY107" s="2"/>
      <c r="GZ107" s="2"/>
      <c r="HA107" s="2">
        <v>0</v>
      </c>
      <c r="HB107" s="2">
        <v>0</v>
      </c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  <c r="IJ107" s="2"/>
      <c r="IK107" s="2">
        <v>0</v>
      </c>
      <c r="IL107" s="2"/>
      <c r="IM107" s="2"/>
      <c r="IN107" s="2"/>
      <c r="IO107" s="2"/>
      <c r="IP107" s="2"/>
      <c r="IQ107" s="2"/>
      <c r="IR107" s="2"/>
      <c r="IS107" s="2"/>
      <c r="IT107" s="2"/>
      <c r="IU107" s="2"/>
    </row>
    <row r="108" spans="1:255" x14ac:dyDescent="0.2">
      <c r="A108">
        <v>18</v>
      </c>
      <c r="B108">
        <v>1</v>
      </c>
      <c r="C108">
        <v>143</v>
      </c>
      <c r="E108" t="s">
        <v>171</v>
      </c>
      <c r="F108" t="s">
        <v>151</v>
      </c>
      <c r="G108" t="s">
        <v>172</v>
      </c>
      <c r="H108" t="s">
        <v>18</v>
      </c>
      <c r="I108">
        <f>I104*J108</f>
        <v>1</v>
      </c>
      <c r="J108">
        <v>0.25</v>
      </c>
      <c r="O108">
        <f t="shared" si="108"/>
        <v>146440.67000000001</v>
      </c>
      <c r="P108">
        <f t="shared" si="109"/>
        <v>146440.67000000001</v>
      </c>
      <c r="Q108">
        <f t="shared" si="110"/>
        <v>0</v>
      </c>
      <c r="R108">
        <f t="shared" si="111"/>
        <v>0</v>
      </c>
      <c r="S108">
        <f t="shared" si="112"/>
        <v>0</v>
      </c>
      <c r="T108">
        <f t="shared" si="113"/>
        <v>0</v>
      </c>
      <c r="U108">
        <f t="shared" si="114"/>
        <v>0</v>
      </c>
      <c r="V108">
        <f t="shared" si="115"/>
        <v>0</v>
      </c>
      <c r="W108">
        <f t="shared" si="116"/>
        <v>0</v>
      </c>
      <c r="X108">
        <f t="shared" si="117"/>
        <v>0</v>
      </c>
      <c r="Y108">
        <f t="shared" si="118"/>
        <v>0</v>
      </c>
      <c r="AA108">
        <v>16670161</v>
      </c>
      <c r="AB108">
        <f t="shared" si="119"/>
        <v>41484.61</v>
      </c>
      <c r="AC108">
        <f t="shared" si="120"/>
        <v>41484.61</v>
      </c>
      <c r="AD108">
        <f t="shared" si="121"/>
        <v>0</v>
      </c>
      <c r="AE108">
        <f t="shared" si="122"/>
        <v>0</v>
      </c>
      <c r="AF108">
        <f t="shared" si="123"/>
        <v>0</v>
      </c>
      <c r="AG108">
        <f t="shared" si="124"/>
        <v>0</v>
      </c>
      <c r="AH108">
        <f t="shared" si="125"/>
        <v>0</v>
      </c>
      <c r="AI108">
        <f t="shared" si="126"/>
        <v>0</v>
      </c>
      <c r="AJ108">
        <f t="shared" si="127"/>
        <v>0</v>
      </c>
      <c r="AK108">
        <v>41484.61</v>
      </c>
      <c r="AL108">
        <v>41484.61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78</v>
      </c>
      <c r="AU108">
        <v>52</v>
      </c>
      <c r="AV108">
        <v>1</v>
      </c>
      <c r="AW108">
        <v>1</v>
      </c>
      <c r="AZ108">
        <v>1</v>
      </c>
      <c r="BA108">
        <v>1</v>
      </c>
      <c r="BB108">
        <v>1</v>
      </c>
      <c r="BC108">
        <v>3.53</v>
      </c>
      <c r="BD108" t="s">
        <v>6</v>
      </c>
      <c r="BE108" t="s">
        <v>6</v>
      </c>
      <c r="BF108" t="s">
        <v>6</v>
      </c>
      <c r="BG108" t="s">
        <v>6</v>
      </c>
      <c r="BH108">
        <v>3</v>
      </c>
      <c r="BI108">
        <v>2</v>
      </c>
      <c r="BJ108" t="s">
        <v>6</v>
      </c>
      <c r="BM108">
        <v>110004</v>
      </c>
      <c r="BN108">
        <v>0</v>
      </c>
      <c r="BO108" t="s">
        <v>6</v>
      </c>
      <c r="BP108">
        <v>0</v>
      </c>
      <c r="BQ108">
        <v>3</v>
      </c>
      <c r="BR108">
        <v>0</v>
      </c>
      <c r="BS108">
        <v>1</v>
      </c>
      <c r="BT108">
        <v>1</v>
      </c>
      <c r="BU108">
        <v>1</v>
      </c>
      <c r="BV108">
        <v>1</v>
      </c>
      <c r="BW108">
        <v>1</v>
      </c>
      <c r="BX108">
        <v>1</v>
      </c>
      <c r="BY108" t="s">
        <v>6</v>
      </c>
      <c r="BZ108">
        <v>92</v>
      </c>
      <c r="CA108">
        <v>65</v>
      </c>
      <c r="CF108">
        <v>0</v>
      </c>
      <c r="CG108">
        <v>0</v>
      </c>
      <c r="CM108">
        <v>0</v>
      </c>
      <c r="CN108" t="s">
        <v>6</v>
      </c>
      <c r="CO108">
        <v>0</v>
      </c>
      <c r="CP108">
        <f t="shared" si="128"/>
        <v>146440.67000000001</v>
      </c>
      <c r="CQ108">
        <f t="shared" si="129"/>
        <v>146440.67329999999</v>
      </c>
      <c r="CR108">
        <f t="shared" si="130"/>
        <v>0</v>
      </c>
      <c r="CS108">
        <f t="shared" si="131"/>
        <v>0</v>
      </c>
      <c r="CT108">
        <f t="shared" si="132"/>
        <v>0</v>
      </c>
      <c r="CU108">
        <f t="shared" si="133"/>
        <v>0</v>
      </c>
      <c r="CV108">
        <f t="shared" si="134"/>
        <v>0</v>
      </c>
      <c r="CW108">
        <f t="shared" si="135"/>
        <v>0</v>
      </c>
      <c r="CX108">
        <f t="shared" si="136"/>
        <v>0</v>
      </c>
      <c r="CY108">
        <f t="shared" si="137"/>
        <v>0</v>
      </c>
      <c r="CZ108">
        <f t="shared" si="138"/>
        <v>0</v>
      </c>
      <c r="DC108" t="s">
        <v>6</v>
      </c>
      <c r="DD108" t="s">
        <v>6</v>
      </c>
      <c r="DE108" t="s">
        <v>6</v>
      </c>
      <c r="DF108" t="s">
        <v>6</v>
      </c>
      <c r="DG108" t="s">
        <v>6</v>
      </c>
      <c r="DH108" t="s">
        <v>6</v>
      </c>
      <c r="DI108" t="s">
        <v>6</v>
      </c>
      <c r="DJ108" t="s">
        <v>6</v>
      </c>
      <c r="DK108" t="s">
        <v>6</v>
      </c>
      <c r="DL108" t="s">
        <v>6</v>
      </c>
      <c r="DM108" t="s">
        <v>6</v>
      </c>
      <c r="DN108">
        <v>0</v>
      </c>
      <c r="DO108">
        <v>0</v>
      </c>
      <c r="DP108">
        <v>1</v>
      </c>
      <c r="DQ108">
        <v>1</v>
      </c>
      <c r="DU108">
        <v>1013</v>
      </c>
      <c r="DV108" t="s">
        <v>18</v>
      </c>
      <c r="DW108" t="s">
        <v>18</v>
      </c>
      <c r="DX108">
        <v>1</v>
      </c>
      <c r="EE108">
        <v>16510374</v>
      </c>
      <c r="EF108">
        <v>3</v>
      </c>
      <c r="EG108" t="s">
        <v>23</v>
      </c>
      <c r="EH108">
        <v>0</v>
      </c>
      <c r="EI108" t="s">
        <v>6</v>
      </c>
      <c r="EJ108">
        <v>2</v>
      </c>
      <c r="EK108">
        <v>110004</v>
      </c>
      <c r="EL108" t="s">
        <v>39</v>
      </c>
      <c r="EM108" t="s">
        <v>25</v>
      </c>
      <c r="EO108" t="s">
        <v>6</v>
      </c>
      <c r="EQ108">
        <v>0</v>
      </c>
      <c r="ER108">
        <v>146440.68</v>
      </c>
      <c r="ES108">
        <v>41484.61</v>
      </c>
      <c r="ET108">
        <v>0</v>
      </c>
      <c r="EU108">
        <v>0</v>
      </c>
      <c r="EV108">
        <v>0</v>
      </c>
      <c r="EW108">
        <v>0</v>
      </c>
      <c r="EX108">
        <v>0</v>
      </c>
      <c r="EZ108">
        <v>5</v>
      </c>
      <c r="FC108">
        <v>1</v>
      </c>
      <c r="FD108">
        <v>18</v>
      </c>
      <c r="FF108">
        <v>172800</v>
      </c>
      <c r="FQ108">
        <v>0</v>
      </c>
      <c r="FR108">
        <f t="shared" si="139"/>
        <v>0</v>
      </c>
      <c r="FS108">
        <v>0</v>
      </c>
      <c r="FV108" t="s">
        <v>153</v>
      </c>
      <c r="FW108" t="s">
        <v>154</v>
      </c>
      <c r="FX108">
        <v>92</v>
      </c>
      <c r="FY108">
        <v>65</v>
      </c>
      <c r="GA108" t="s">
        <v>173</v>
      </c>
      <c r="GD108">
        <v>0</v>
      </c>
      <c r="GF108">
        <v>324895404</v>
      </c>
      <c r="GG108">
        <v>2</v>
      </c>
      <c r="GH108">
        <v>3</v>
      </c>
      <c r="GI108">
        <v>3</v>
      </c>
      <c r="GJ108">
        <v>0</v>
      </c>
      <c r="GK108">
        <f>ROUND(R108*(S12)/100,2)</f>
        <v>0</v>
      </c>
      <c r="GL108">
        <f t="shared" si="140"/>
        <v>0</v>
      </c>
      <c r="GM108">
        <f t="shared" si="141"/>
        <v>146440.67000000001</v>
      </c>
      <c r="GN108">
        <f t="shared" si="142"/>
        <v>0</v>
      </c>
      <c r="GO108">
        <f t="shared" si="143"/>
        <v>146440.67000000001</v>
      </c>
      <c r="GP108">
        <f t="shared" si="144"/>
        <v>0</v>
      </c>
      <c r="GR108">
        <v>1</v>
      </c>
      <c r="GS108">
        <v>1</v>
      </c>
      <c r="GT108">
        <v>0</v>
      </c>
      <c r="GU108" t="s">
        <v>6</v>
      </c>
      <c r="GV108">
        <f t="shared" si="145"/>
        <v>0</v>
      </c>
      <c r="GW108">
        <v>1</v>
      </c>
      <c r="GX108">
        <f t="shared" si="146"/>
        <v>0</v>
      </c>
      <c r="HA108">
        <v>0</v>
      </c>
      <c r="HB108">
        <v>0</v>
      </c>
      <c r="IK108">
        <v>0</v>
      </c>
    </row>
    <row r="109" spans="1:255" x14ac:dyDescent="0.2">
      <c r="A109" s="2">
        <v>18</v>
      </c>
      <c r="B109" s="2">
        <v>1</v>
      </c>
      <c r="C109" s="2">
        <v>135</v>
      </c>
      <c r="D109" s="2"/>
      <c r="E109" s="2" t="s">
        <v>174</v>
      </c>
      <c r="F109" s="2" t="s">
        <v>151</v>
      </c>
      <c r="G109" s="2" t="s">
        <v>175</v>
      </c>
      <c r="H109" s="2" t="s">
        <v>18</v>
      </c>
      <c r="I109" s="2">
        <f>I103*J109</f>
        <v>1</v>
      </c>
      <c r="J109" s="2">
        <v>0.25</v>
      </c>
      <c r="K109" s="2"/>
      <c r="L109" s="2"/>
      <c r="M109" s="2"/>
      <c r="N109" s="2"/>
      <c r="O109" s="2">
        <f t="shared" si="108"/>
        <v>0</v>
      </c>
      <c r="P109" s="2">
        <f t="shared" si="109"/>
        <v>0</v>
      </c>
      <c r="Q109" s="2">
        <f t="shared" si="110"/>
        <v>0</v>
      </c>
      <c r="R109" s="2">
        <f t="shared" si="111"/>
        <v>0</v>
      </c>
      <c r="S109" s="2">
        <f t="shared" si="112"/>
        <v>0</v>
      </c>
      <c r="T109" s="2">
        <f t="shared" si="113"/>
        <v>0</v>
      </c>
      <c r="U109" s="2">
        <f t="shared" si="114"/>
        <v>0</v>
      </c>
      <c r="V109" s="2">
        <f t="shared" si="115"/>
        <v>0</v>
      </c>
      <c r="W109" s="2">
        <f t="shared" si="116"/>
        <v>0</v>
      </c>
      <c r="X109" s="2">
        <f t="shared" si="117"/>
        <v>0</v>
      </c>
      <c r="Y109" s="2">
        <f t="shared" si="118"/>
        <v>0</v>
      </c>
      <c r="Z109" s="2"/>
      <c r="AA109" s="2">
        <v>16670159</v>
      </c>
      <c r="AB109" s="2">
        <f t="shared" si="119"/>
        <v>0</v>
      </c>
      <c r="AC109" s="2">
        <f t="shared" si="120"/>
        <v>0</v>
      </c>
      <c r="AD109" s="2">
        <f t="shared" si="121"/>
        <v>0</v>
      </c>
      <c r="AE109" s="2">
        <f t="shared" si="122"/>
        <v>0</v>
      </c>
      <c r="AF109" s="2">
        <f t="shared" si="123"/>
        <v>0</v>
      </c>
      <c r="AG109" s="2">
        <f t="shared" si="124"/>
        <v>0</v>
      </c>
      <c r="AH109" s="2">
        <f t="shared" si="125"/>
        <v>0</v>
      </c>
      <c r="AI109" s="2">
        <f t="shared" si="126"/>
        <v>0</v>
      </c>
      <c r="AJ109" s="2">
        <f t="shared" si="127"/>
        <v>0</v>
      </c>
      <c r="AK109" s="2">
        <v>0</v>
      </c>
      <c r="AL109" s="2">
        <v>0</v>
      </c>
      <c r="AM109" s="2">
        <v>0</v>
      </c>
      <c r="AN109" s="2">
        <v>0</v>
      </c>
      <c r="AO109" s="2">
        <v>0</v>
      </c>
      <c r="AP109" s="2">
        <v>0</v>
      </c>
      <c r="AQ109" s="2">
        <v>0</v>
      </c>
      <c r="AR109" s="2">
        <v>0</v>
      </c>
      <c r="AS109" s="2">
        <v>0</v>
      </c>
      <c r="AT109" s="2">
        <v>92</v>
      </c>
      <c r="AU109" s="2">
        <v>65</v>
      </c>
      <c r="AV109" s="2">
        <v>1</v>
      </c>
      <c r="AW109" s="2">
        <v>1</v>
      </c>
      <c r="AX109" s="2"/>
      <c r="AY109" s="2"/>
      <c r="AZ109" s="2">
        <v>1</v>
      </c>
      <c r="BA109" s="2">
        <v>1</v>
      </c>
      <c r="BB109" s="2">
        <v>1</v>
      </c>
      <c r="BC109" s="2">
        <v>1</v>
      </c>
      <c r="BD109" s="2" t="s">
        <v>6</v>
      </c>
      <c r="BE109" s="2" t="s">
        <v>6</v>
      </c>
      <c r="BF109" s="2" t="s">
        <v>6</v>
      </c>
      <c r="BG109" s="2" t="s">
        <v>6</v>
      </c>
      <c r="BH109" s="2">
        <v>3</v>
      </c>
      <c r="BI109" s="2">
        <v>2</v>
      </c>
      <c r="BJ109" s="2" t="s">
        <v>6</v>
      </c>
      <c r="BK109" s="2"/>
      <c r="BL109" s="2"/>
      <c r="BM109" s="2">
        <v>110004</v>
      </c>
      <c r="BN109" s="2">
        <v>0</v>
      </c>
      <c r="BO109" s="2" t="s">
        <v>6</v>
      </c>
      <c r="BP109" s="2">
        <v>0</v>
      </c>
      <c r="BQ109" s="2">
        <v>3</v>
      </c>
      <c r="BR109" s="2">
        <v>0</v>
      </c>
      <c r="BS109" s="2">
        <v>1</v>
      </c>
      <c r="BT109" s="2">
        <v>1</v>
      </c>
      <c r="BU109" s="2">
        <v>1</v>
      </c>
      <c r="BV109" s="2">
        <v>1</v>
      </c>
      <c r="BW109" s="2">
        <v>1</v>
      </c>
      <c r="BX109" s="2">
        <v>1</v>
      </c>
      <c r="BY109" s="2" t="s">
        <v>6</v>
      </c>
      <c r="BZ109" s="2">
        <v>92</v>
      </c>
      <c r="CA109" s="2">
        <v>65</v>
      </c>
      <c r="CB109" s="2"/>
      <c r="CC109" s="2"/>
      <c r="CD109" s="2"/>
      <c r="CE109" s="2"/>
      <c r="CF109" s="2">
        <v>0</v>
      </c>
      <c r="CG109" s="2">
        <v>0</v>
      </c>
      <c r="CH109" s="2"/>
      <c r="CI109" s="2"/>
      <c r="CJ109" s="2"/>
      <c r="CK109" s="2"/>
      <c r="CL109" s="2"/>
      <c r="CM109" s="2">
        <v>0</v>
      </c>
      <c r="CN109" s="2" t="s">
        <v>6</v>
      </c>
      <c r="CO109" s="2">
        <v>0</v>
      </c>
      <c r="CP109" s="2">
        <f t="shared" si="128"/>
        <v>0</v>
      </c>
      <c r="CQ109" s="2">
        <f t="shared" si="129"/>
        <v>0</v>
      </c>
      <c r="CR109" s="2">
        <f t="shared" si="130"/>
        <v>0</v>
      </c>
      <c r="CS109" s="2">
        <f t="shared" si="131"/>
        <v>0</v>
      </c>
      <c r="CT109" s="2">
        <f t="shared" si="132"/>
        <v>0</v>
      </c>
      <c r="CU109" s="2">
        <f t="shared" si="133"/>
        <v>0</v>
      </c>
      <c r="CV109" s="2">
        <f t="shared" si="134"/>
        <v>0</v>
      </c>
      <c r="CW109" s="2">
        <f t="shared" si="135"/>
        <v>0</v>
      </c>
      <c r="CX109" s="2">
        <f t="shared" si="136"/>
        <v>0</v>
      </c>
      <c r="CY109" s="2">
        <f t="shared" si="137"/>
        <v>0</v>
      </c>
      <c r="CZ109" s="2">
        <f t="shared" si="138"/>
        <v>0</v>
      </c>
      <c r="DA109" s="2"/>
      <c r="DB109" s="2"/>
      <c r="DC109" s="2" t="s">
        <v>6</v>
      </c>
      <c r="DD109" s="2" t="s">
        <v>6</v>
      </c>
      <c r="DE109" s="2" t="s">
        <v>6</v>
      </c>
      <c r="DF109" s="2" t="s">
        <v>6</v>
      </c>
      <c r="DG109" s="2" t="s">
        <v>6</v>
      </c>
      <c r="DH109" s="2" t="s">
        <v>6</v>
      </c>
      <c r="DI109" s="2" t="s">
        <v>6</v>
      </c>
      <c r="DJ109" s="2" t="s">
        <v>6</v>
      </c>
      <c r="DK109" s="2" t="s">
        <v>6</v>
      </c>
      <c r="DL109" s="2" t="s">
        <v>6</v>
      </c>
      <c r="DM109" s="2" t="s">
        <v>6</v>
      </c>
      <c r="DN109" s="2">
        <v>0</v>
      </c>
      <c r="DO109" s="2">
        <v>0</v>
      </c>
      <c r="DP109" s="2">
        <v>1</v>
      </c>
      <c r="DQ109" s="2">
        <v>1</v>
      </c>
      <c r="DR109" s="2"/>
      <c r="DS109" s="2"/>
      <c r="DT109" s="2"/>
      <c r="DU109" s="2">
        <v>1013</v>
      </c>
      <c r="DV109" s="2" t="s">
        <v>18</v>
      </c>
      <c r="DW109" s="2" t="s">
        <v>18</v>
      </c>
      <c r="DX109" s="2">
        <v>1</v>
      </c>
      <c r="DY109" s="2"/>
      <c r="DZ109" s="2"/>
      <c r="EA109" s="2"/>
      <c r="EB109" s="2"/>
      <c r="EC109" s="2"/>
      <c r="ED109" s="2"/>
      <c r="EE109" s="2">
        <v>16510374</v>
      </c>
      <c r="EF109" s="2">
        <v>3</v>
      </c>
      <c r="EG109" s="2" t="s">
        <v>23</v>
      </c>
      <c r="EH109" s="2">
        <v>0</v>
      </c>
      <c r="EI109" s="2" t="s">
        <v>6</v>
      </c>
      <c r="EJ109" s="2">
        <v>2</v>
      </c>
      <c r="EK109" s="2">
        <v>110004</v>
      </c>
      <c r="EL109" s="2" t="s">
        <v>39</v>
      </c>
      <c r="EM109" s="2" t="s">
        <v>25</v>
      </c>
      <c r="EN109" s="2"/>
      <c r="EO109" s="2" t="s">
        <v>6</v>
      </c>
      <c r="EP109" s="2"/>
      <c r="EQ109" s="2">
        <v>0</v>
      </c>
      <c r="ER109" s="2">
        <v>0</v>
      </c>
      <c r="ES109" s="2">
        <v>0</v>
      </c>
      <c r="ET109" s="2">
        <v>0</v>
      </c>
      <c r="EU109" s="2">
        <v>0</v>
      </c>
      <c r="EV109" s="2">
        <v>0</v>
      </c>
      <c r="EW109" s="2">
        <v>0</v>
      </c>
      <c r="EX109" s="2">
        <v>0</v>
      </c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>
        <v>0</v>
      </c>
      <c r="FR109" s="2">
        <f t="shared" si="139"/>
        <v>0</v>
      </c>
      <c r="FS109" s="2">
        <v>0</v>
      </c>
      <c r="FT109" s="2"/>
      <c r="FU109" s="2"/>
      <c r="FV109" s="2"/>
      <c r="FW109" s="2"/>
      <c r="FX109" s="2">
        <v>92</v>
      </c>
      <c r="FY109" s="2">
        <v>65</v>
      </c>
      <c r="FZ109" s="2"/>
      <c r="GA109" s="2" t="s">
        <v>6</v>
      </c>
      <c r="GB109" s="2"/>
      <c r="GC109" s="2"/>
      <c r="GD109" s="2">
        <v>0</v>
      </c>
      <c r="GE109" s="2"/>
      <c r="GF109" s="2">
        <v>-1048887881</v>
      </c>
      <c r="GG109" s="2">
        <v>1</v>
      </c>
      <c r="GH109" s="2">
        <v>0</v>
      </c>
      <c r="GI109" s="2">
        <v>-2</v>
      </c>
      <c r="GJ109" s="2">
        <v>0</v>
      </c>
      <c r="GK109" s="2">
        <f>ROUND(R109*(R12)/100,2)</f>
        <v>0</v>
      </c>
      <c r="GL109" s="2">
        <f t="shared" si="140"/>
        <v>0</v>
      </c>
      <c r="GM109" s="2">
        <f t="shared" si="141"/>
        <v>0</v>
      </c>
      <c r="GN109" s="2">
        <f t="shared" si="142"/>
        <v>0</v>
      </c>
      <c r="GO109" s="2">
        <f t="shared" si="143"/>
        <v>0</v>
      </c>
      <c r="GP109" s="2">
        <f t="shared" si="144"/>
        <v>0</v>
      </c>
      <c r="GQ109" s="2"/>
      <c r="GR109" s="2">
        <v>0</v>
      </c>
      <c r="GS109" s="2">
        <v>3</v>
      </c>
      <c r="GT109" s="2">
        <v>0</v>
      </c>
      <c r="GU109" s="2" t="s">
        <v>6</v>
      </c>
      <c r="GV109" s="2">
        <f t="shared" si="145"/>
        <v>0</v>
      </c>
      <c r="GW109" s="2">
        <v>1</v>
      </c>
      <c r="GX109" s="2">
        <f t="shared" si="146"/>
        <v>0</v>
      </c>
      <c r="GY109" s="2"/>
      <c r="GZ109" s="2"/>
      <c r="HA109" s="2">
        <v>0</v>
      </c>
      <c r="HB109" s="2">
        <v>0</v>
      </c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  <c r="IJ109" s="2"/>
      <c r="IK109" s="2">
        <v>0</v>
      </c>
      <c r="IL109" s="2"/>
      <c r="IM109" s="2"/>
      <c r="IN109" s="2"/>
      <c r="IO109" s="2"/>
      <c r="IP109" s="2"/>
      <c r="IQ109" s="2"/>
      <c r="IR109" s="2"/>
      <c r="IS109" s="2"/>
      <c r="IT109" s="2"/>
      <c r="IU109" s="2"/>
    </row>
    <row r="110" spans="1:255" x14ac:dyDescent="0.2">
      <c r="A110">
        <v>18</v>
      </c>
      <c r="B110">
        <v>1</v>
      </c>
      <c r="C110">
        <v>144</v>
      </c>
      <c r="E110" t="s">
        <v>174</v>
      </c>
      <c r="F110" t="s">
        <v>151</v>
      </c>
      <c r="G110" t="s">
        <v>175</v>
      </c>
      <c r="H110" t="s">
        <v>18</v>
      </c>
      <c r="I110">
        <f>I104*J110</f>
        <v>1</v>
      </c>
      <c r="J110">
        <v>0.25</v>
      </c>
      <c r="O110">
        <f t="shared" si="108"/>
        <v>97627.13</v>
      </c>
      <c r="P110">
        <f t="shared" si="109"/>
        <v>97627.13</v>
      </c>
      <c r="Q110">
        <f t="shared" si="110"/>
        <v>0</v>
      </c>
      <c r="R110">
        <f t="shared" si="111"/>
        <v>0</v>
      </c>
      <c r="S110">
        <f t="shared" si="112"/>
        <v>0</v>
      </c>
      <c r="T110">
        <f t="shared" si="113"/>
        <v>0</v>
      </c>
      <c r="U110">
        <f t="shared" si="114"/>
        <v>0</v>
      </c>
      <c r="V110">
        <f t="shared" si="115"/>
        <v>0</v>
      </c>
      <c r="W110">
        <f t="shared" si="116"/>
        <v>0</v>
      </c>
      <c r="X110">
        <f t="shared" si="117"/>
        <v>0</v>
      </c>
      <c r="Y110">
        <f t="shared" si="118"/>
        <v>0</v>
      </c>
      <c r="AA110">
        <v>16670161</v>
      </c>
      <c r="AB110">
        <f t="shared" si="119"/>
        <v>27656.41</v>
      </c>
      <c r="AC110">
        <f t="shared" si="120"/>
        <v>27656.41</v>
      </c>
      <c r="AD110">
        <f t="shared" si="121"/>
        <v>0</v>
      </c>
      <c r="AE110">
        <f t="shared" si="122"/>
        <v>0</v>
      </c>
      <c r="AF110">
        <f t="shared" si="123"/>
        <v>0</v>
      </c>
      <c r="AG110">
        <f t="shared" si="124"/>
        <v>0</v>
      </c>
      <c r="AH110">
        <f t="shared" si="125"/>
        <v>0</v>
      </c>
      <c r="AI110">
        <f t="shared" si="126"/>
        <v>0</v>
      </c>
      <c r="AJ110">
        <f t="shared" si="127"/>
        <v>0</v>
      </c>
      <c r="AK110">
        <v>27656.41</v>
      </c>
      <c r="AL110">
        <v>27656.41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78</v>
      </c>
      <c r="AU110">
        <v>52</v>
      </c>
      <c r="AV110">
        <v>1</v>
      </c>
      <c r="AW110">
        <v>1</v>
      </c>
      <c r="AZ110">
        <v>1</v>
      </c>
      <c r="BA110">
        <v>1</v>
      </c>
      <c r="BB110">
        <v>1</v>
      </c>
      <c r="BC110">
        <v>3.53</v>
      </c>
      <c r="BD110" t="s">
        <v>6</v>
      </c>
      <c r="BE110" t="s">
        <v>6</v>
      </c>
      <c r="BF110" t="s">
        <v>6</v>
      </c>
      <c r="BG110" t="s">
        <v>6</v>
      </c>
      <c r="BH110">
        <v>3</v>
      </c>
      <c r="BI110">
        <v>2</v>
      </c>
      <c r="BJ110" t="s">
        <v>6</v>
      </c>
      <c r="BM110">
        <v>110004</v>
      </c>
      <c r="BN110">
        <v>0</v>
      </c>
      <c r="BO110" t="s">
        <v>6</v>
      </c>
      <c r="BP110">
        <v>0</v>
      </c>
      <c r="BQ110">
        <v>3</v>
      </c>
      <c r="BR110">
        <v>0</v>
      </c>
      <c r="BS110">
        <v>1</v>
      </c>
      <c r="BT110">
        <v>1</v>
      </c>
      <c r="BU110">
        <v>1</v>
      </c>
      <c r="BV110">
        <v>1</v>
      </c>
      <c r="BW110">
        <v>1</v>
      </c>
      <c r="BX110">
        <v>1</v>
      </c>
      <c r="BY110" t="s">
        <v>6</v>
      </c>
      <c r="BZ110">
        <v>92</v>
      </c>
      <c r="CA110">
        <v>65</v>
      </c>
      <c r="CF110">
        <v>0</v>
      </c>
      <c r="CG110">
        <v>0</v>
      </c>
      <c r="CM110">
        <v>0</v>
      </c>
      <c r="CN110" t="s">
        <v>6</v>
      </c>
      <c r="CO110">
        <v>0</v>
      </c>
      <c r="CP110">
        <f t="shared" si="128"/>
        <v>97627.13</v>
      </c>
      <c r="CQ110">
        <f t="shared" si="129"/>
        <v>97627.127299999993</v>
      </c>
      <c r="CR110">
        <f t="shared" si="130"/>
        <v>0</v>
      </c>
      <c r="CS110">
        <f t="shared" si="131"/>
        <v>0</v>
      </c>
      <c r="CT110">
        <f t="shared" si="132"/>
        <v>0</v>
      </c>
      <c r="CU110">
        <f t="shared" si="133"/>
        <v>0</v>
      </c>
      <c r="CV110">
        <f t="shared" si="134"/>
        <v>0</v>
      </c>
      <c r="CW110">
        <f t="shared" si="135"/>
        <v>0</v>
      </c>
      <c r="CX110">
        <f t="shared" si="136"/>
        <v>0</v>
      </c>
      <c r="CY110">
        <f t="shared" si="137"/>
        <v>0</v>
      </c>
      <c r="CZ110">
        <f t="shared" si="138"/>
        <v>0</v>
      </c>
      <c r="DC110" t="s">
        <v>6</v>
      </c>
      <c r="DD110" t="s">
        <v>6</v>
      </c>
      <c r="DE110" t="s">
        <v>6</v>
      </c>
      <c r="DF110" t="s">
        <v>6</v>
      </c>
      <c r="DG110" t="s">
        <v>6</v>
      </c>
      <c r="DH110" t="s">
        <v>6</v>
      </c>
      <c r="DI110" t="s">
        <v>6</v>
      </c>
      <c r="DJ110" t="s">
        <v>6</v>
      </c>
      <c r="DK110" t="s">
        <v>6</v>
      </c>
      <c r="DL110" t="s">
        <v>6</v>
      </c>
      <c r="DM110" t="s">
        <v>6</v>
      </c>
      <c r="DN110">
        <v>0</v>
      </c>
      <c r="DO110">
        <v>0</v>
      </c>
      <c r="DP110">
        <v>1</v>
      </c>
      <c r="DQ110">
        <v>1</v>
      </c>
      <c r="DU110">
        <v>1013</v>
      </c>
      <c r="DV110" t="s">
        <v>18</v>
      </c>
      <c r="DW110" t="s">
        <v>18</v>
      </c>
      <c r="DX110">
        <v>1</v>
      </c>
      <c r="EE110">
        <v>16510374</v>
      </c>
      <c r="EF110">
        <v>3</v>
      </c>
      <c r="EG110" t="s">
        <v>23</v>
      </c>
      <c r="EH110">
        <v>0</v>
      </c>
      <c r="EI110" t="s">
        <v>6</v>
      </c>
      <c r="EJ110">
        <v>2</v>
      </c>
      <c r="EK110">
        <v>110004</v>
      </c>
      <c r="EL110" t="s">
        <v>39</v>
      </c>
      <c r="EM110" t="s">
        <v>25</v>
      </c>
      <c r="EO110" t="s">
        <v>6</v>
      </c>
      <c r="EQ110">
        <v>0</v>
      </c>
      <c r="ER110">
        <v>97627.12</v>
      </c>
      <c r="ES110">
        <v>27656.41</v>
      </c>
      <c r="ET110">
        <v>0</v>
      </c>
      <c r="EU110">
        <v>0</v>
      </c>
      <c r="EV110">
        <v>0</v>
      </c>
      <c r="EW110">
        <v>0</v>
      </c>
      <c r="EX110">
        <v>0</v>
      </c>
      <c r="EZ110">
        <v>5</v>
      </c>
      <c r="FC110">
        <v>1</v>
      </c>
      <c r="FD110">
        <v>18</v>
      </c>
      <c r="FF110">
        <v>115200</v>
      </c>
      <c r="FQ110">
        <v>0</v>
      </c>
      <c r="FR110">
        <f t="shared" si="139"/>
        <v>0</v>
      </c>
      <c r="FS110">
        <v>0</v>
      </c>
      <c r="FV110" t="s">
        <v>153</v>
      </c>
      <c r="FW110" t="s">
        <v>154</v>
      </c>
      <c r="FX110">
        <v>92</v>
      </c>
      <c r="FY110">
        <v>65</v>
      </c>
      <c r="GA110" t="s">
        <v>170</v>
      </c>
      <c r="GD110">
        <v>0</v>
      </c>
      <c r="GF110">
        <v>-1048887881</v>
      </c>
      <c r="GG110">
        <v>2</v>
      </c>
      <c r="GH110">
        <v>3</v>
      </c>
      <c r="GI110">
        <v>3</v>
      </c>
      <c r="GJ110">
        <v>0</v>
      </c>
      <c r="GK110">
        <f>ROUND(R110*(S12)/100,2)</f>
        <v>0</v>
      </c>
      <c r="GL110">
        <f t="shared" si="140"/>
        <v>0</v>
      </c>
      <c r="GM110">
        <f t="shared" si="141"/>
        <v>97627.13</v>
      </c>
      <c r="GN110">
        <f t="shared" si="142"/>
        <v>0</v>
      </c>
      <c r="GO110">
        <f t="shared" si="143"/>
        <v>97627.13</v>
      </c>
      <c r="GP110">
        <f t="shared" si="144"/>
        <v>0</v>
      </c>
      <c r="GR110">
        <v>1</v>
      </c>
      <c r="GS110">
        <v>1</v>
      </c>
      <c r="GT110">
        <v>0</v>
      </c>
      <c r="GU110" t="s">
        <v>6</v>
      </c>
      <c r="GV110">
        <f t="shared" si="145"/>
        <v>0</v>
      </c>
      <c r="GW110">
        <v>1</v>
      </c>
      <c r="GX110">
        <f t="shared" si="146"/>
        <v>0</v>
      </c>
      <c r="HA110">
        <v>0</v>
      </c>
      <c r="HB110">
        <v>0</v>
      </c>
      <c r="IK110">
        <v>0</v>
      </c>
    </row>
    <row r="111" spans="1:255" x14ac:dyDescent="0.2">
      <c r="A111" s="2">
        <v>17</v>
      </c>
      <c r="B111" s="2">
        <v>1</v>
      </c>
      <c r="C111" s="2">
        <f>ROW(SmtRes!A151)</f>
        <v>151</v>
      </c>
      <c r="D111" s="2">
        <f>ROW(EtalonRes!A126)</f>
        <v>126</v>
      </c>
      <c r="E111" s="2" t="s">
        <v>176</v>
      </c>
      <c r="F111" s="2" t="s">
        <v>32</v>
      </c>
      <c r="G111" s="2" t="s">
        <v>177</v>
      </c>
      <c r="H111" s="2" t="s">
        <v>18</v>
      </c>
      <c r="I111" s="2">
        <v>6</v>
      </c>
      <c r="J111" s="2">
        <v>0</v>
      </c>
      <c r="K111" s="2"/>
      <c r="L111" s="2"/>
      <c r="M111" s="2"/>
      <c r="N111" s="2"/>
      <c r="O111" s="2">
        <f t="shared" si="108"/>
        <v>246.54</v>
      </c>
      <c r="P111" s="2">
        <f t="shared" si="109"/>
        <v>25.98</v>
      </c>
      <c r="Q111" s="2">
        <f t="shared" si="110"/>
        <v>0</v>
      </c>
      <c r="R111" s="2">
        <f t="shared" si="111"/>
        <v>0</v>
      </c>
      <c r="S111" s="2">
        <f t="shared" si="112"/>
        <v>220.56</v>
      </c>
      <c r="T111" s="2">
        <f t="shared" si="113"/>
        <v>0</v>
      </c>
      <c r="U111" s="2">
        <f t="shared" si="114"/>
        <v>21.6</v>
      </c>
      <c r="V111" s="2">
        <f t="shared" si="115"/>
        <v>0</v>
      </c>
      <c r="W111" s="2">
        <f t="shared" si="116"/>
        <v>0</v>
      </c>
      <c r="X111" s="2">
        <f t="shared" si="117"/>
        <v>176.45</v>
      </c>
      <c r="Y111" s="2">
        <f t="shared" si="118"/>
        <v>132.34</v>
      </c>
      <c r="Z111" s="2"/>
      <c r="AA111" s="2">
        <v>16670159</v>
      </c>
      <c r="AB111" s="2">
        <f t="shared" si="119"/>
        <v>41.09</v>
      </c>
      <c r="AC111" s="2">
        <f t="shared" si="120"/>
        <v>4.33</v>
      </c>
      <c r="AD111" s="2">
        <f t="shared" si="121"/>
        <v>0</v>
      </c>
      <c r="AE111" s="2">
        <f t="shared" si="122"/>
        <v>0</v>
      </c>
      <c r="AF111" s="2">
        <f t="shared" si="123"/>
        <v>36.76</v>
      </c>
      <c r="AG111" s="2">
        <f t="shared" si="124"/>
        <v>0</v>
      </c>
      <c r="AH111" s="2">
        <f t="shared" si="125"/>
        <v>3.6</v>
      </c>
      <c r="AI111" s="2">
        <f t="shared" si="126"/>
        <v>0</v>
      </c>
      <c r="AJ111" s="2">
        <f t="shared" si="127"/>
        <v>0</v>
      </c>
      <c r="AK111" s="2">
        <v>41.09</v>
      </c>
      <c r="AL111" s="2">
        <v>4.33</v>
      </c>
      <c r="AM111" s="2">
        <v>0</v>
      </c>
      <c r="AN111" s="2">
        <v>0</v>
      </c>
      <c r="AO111" s="2">
        <v>36.76</v>
      </c>
      <c r="AP111" s="2">
        <v>0</v>
      </c>
      <c r="AQ111" s="2">
        <v>3.6</v>
      </c>
      <c r="AR111" s="2">
        <v>0</v>
      </c>
      <c r="AS111" s="2">
        <v>0</v>
      </c>
      <c r="AT111" s="2">
        <v>80</v>
      </c>
      <c r="AU111" s="2">
        <v>60</v>
      </c>
      <c r="AV111" s="2">
        <v>1</v>
      </c>
      <c r="AW111" s="2">
        <v>1</v>
      </c>
      <c r="AX111" s="2"/>
      <c r="AY111" s="2"/>
      <c r="AZ111" s="2">
        <v>1</v>
      </c>
      <c r="BA111" s="2">
        <v>1</v>
      </c>
      <c r="BB111" s="2">
        <v>1</v>
      </c>
      <c r="BC111" s="2">
        <v>1</v>
      </c>
      <c r="BD111" s="2" t="s">
        <v>6</v>
      </c>
      <c r="BE111" s="2" t="s">
        <v>6</v>
      </c>
      <c r="BF111" s="2" t="s">
        <v>6</v>
      </c>
      <c r="BG111" s="2" t="s">
        <v>6</v>
      </c>
      <c r="BH111" s="2">
        <v>0</v>
      </c>
      <c r="BI111" s="2">
        <v>2</v>
      </c>
      <c r="BJ111" s="2" t="s">
        <v>34</v>
      </c>
      <c r="BK111" s="2"/>
      <c r="BL111" s="2"/>
      <c r="BM111" s="2">
        <v>110011</v>
      </c>
      <c r="BN111" s="2">
        <v>0</v>
      </c>
      <c r="BO111" s="2" t="s">
        <v>6</v>
      </c>
      <c r="BP111" s="2">
        <v>0</v>
      </c>
      <c r="BQ111" s="2">
        <v>3</v>
      </c>
      <c r="BR111" s="2">
        <v>0</v>
      </c>
      <c r="BS111" s="2">
        <v>1</v>
      </c>
      <c r="BT111" s="2">
        <v>1</v>
      </c>
      <c r="BU111" s="2">
        <v>1</v>
      </c>
      <c r="BV111" s="2">
        <v>1</v>
      </c>
      <c r="BW111" s="2">
        <v>1</v>
      </c>
      <c r="BX111" s="2">
        <v>1</v>
      </c>
      <c r="BY111" s="2" t="s">
        <v>6</v>
      </c>
      <c r="BZ111" s="2">
        <v>80</v>
      </c>
      <c r="CA111" s="2">
        <v>60</v>
      </c>
      <c r="CB111" s="2"/>
      <c r="CC111" s="2"/>
      <c r="CD111" s="2"/>
      <c r="CE111" s="2"/>
      <c r="CF111" s="2">
        <v>0</v>
      </c>
      <c r="CG111" s="2">
        <v>0</v>
      </c>
      <c r="CH111" s="2"/>
      <c r="CI111" s="2"/>
      <c r="CJ111" s="2"/>
      <c r="CK111" s="2"/>
      <c r="CL111" s="2"/>
      <c r="CM111" s="2">
        <v>0</v>
      </c>
      <c r="CN111" s="2" t="s">
        <v>6</v>
      </c>
      <c r="CO111" s="2">
        <v>0</v>
      </c>
      <c r="CP111" s="2">
        <f t="shared" si="128"/>
        <v>246.54</v>
      </c>
      <c r="CQ111" s="2">
        <f t="shared" si="129"/>
        <v>4.33</v>
      </c>
      <c r="CR111" s="2">
        <f t="shared" si="130"/>
        <v>0</v>
      </c>
      <c r="CS111" s="2">
        <f t="shared" si="131"/>
        <v>0</v>
      </c>
      <c r="CT111" s="2">
        <f t="shared" si="132"/>
        <v>36.76</v>
      </c>
      <c r="CU111" s="2">
        <f t="shared" si="133"/>
        <v>0</v>
      </c>
      <c r="CV111" s="2">
        <f t="shared" si="134"/>
        <v>3.6</v>
      </c>
      <c r="CW111" s="2">
        <f t="shared" si="135"/>
        <v>0</v>
      </c>
      <c r="CX111" s="2">
        <f t="shared" si="136"/>
        <v>0</v>
      </c>
      <c r="CY111" s="2">
        <f t="shared" si="137"/>
        <v>176.44799999999998</v>
      </c>
      <c r="CZ111" s="2">
        <f t="shared" si="138"/>
        <v>132.33600000000001</v>
      </c>
      <c r="DA111" s="2"/>
      <c r="DB111" s="2"/>
      <c r="DC111" s="2" t="s">
        <v>6</v>
      </c>
      <c r="DD111" s="2" t="s">
        <v>6</v>
      </c>
      <c r="DE111" s="2" t="s">
        <v>6</v>
      </c>
      <c r="DF111" s="2" t="s">
        <v>6</v>
      </c>
      <c r="DG111" s="2" t="s">
        <v>6</v>
      </c>
      <c r="DH111" s="2" t="s">
        <v>6</v>
      </c>
      <c r="DI111" s="2" t="s">
        <v>6</v>
      </c>
      <c r="DJ111" s="2" t="s">
        <v>6</v>
      </c>
      <c r="DK111" s="2" t="s">
        <v>6</v>
      </c>
      <c r="DL111" s="2" t="s">
        <v>6</v>
      </c>
      <c r="DM111" s="2" t="s">
        <v>6</v>
      </c>
      <c r="DN111" s="2">
        <v>0</v>
      </c>
      <c r="DO111" s="2">
        <v>0</v>
      </c>
      <c r="DP111" s="2">
        <v>1</v>
      </c>
      <c r="DQ111" s="2">
        <v>1</v>
      </c>
      <c r="DR111" s="2"/>
      <c r="DS111" s="2"/>
      <c r="DT111" s="2"/>
      <c r="DU111" s="2">
        <v>1013</v>
      </c>
      <c r="DV111" s="2" t="s">
        <v>18</v>
      </c>
      <c r="DW111" s="2" t="s">
        <v>18</v>
      </c>
      <c r="DX111" s="2">
        <v>1</v>
      </c>
      <c r="DY111" s="2"/>
      <c r="DZ111" s="2"/>
      <c r="EA111" s="2"/>
      <c r="EB111" s="2"/>
      <c r="EC111" s="2"/>
      <c r="ED111" s="2"/>
      <c r="EE111" s="2">
        <v>16510417</v>
      </c>
      <c r="EF111" s="2">
        <v>3</v>
      </c>
      <c r="EG111" s="2" t="s">
        <v>23</v>
      </c>
      <c r="EH111" s="2">
        <v>0</v>
      </c>
      <c r="EI111" s="2" t="s">
        <v>6</v>
      </c>
      <c r="EJ111" s="2">
        <v>2</v>
      </c>
      <c r="EK111" s="2">
        <v>110011</v>
      </c>
      <c r="EL111" s="2" t="s">
        <v>24</v>
      </c>
      <c r="EM111" s="2" t="s">
        <v>25</v>
      </c>
      <c r="EN111" s="2"/>
      <c r="EO111" s="2" t="s">
        <v>6</v>
      </c>
      <c r="EP111" s="2"/>
      <c r="EQ111" s="2">
        <v>0</v>
      </c>
      <c r="ER111" s="2">
        <v>41.09</v>
      </c>
      <c r="ES111" s="2">
        <v>4.33</v>
      </c>
      <c r="ET111" s="2">
        <v>0</v>
      </c>
      <c r="EU111" s="2">
        <v>0</v>
      </c>
      <c r="EV111" s="2">
        <v>36.76</v>
      </c>
      <c r="EW111" s="2">
        <v>3.6</v>
      </c>
      <c r="EX111" s="2">
        <v>0</v>
      </c>
      <c r="EY111" s="2">
        <v>0</v>
      </c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>
        <v>0</v>
      </c>
      <c r="FR111" s="2">
        <f t="shared" si="139"/>
        <v>0</v>
      </c>
      <c r="FS111" s="2">
        <v>0</v>
      </c>
      <c r="FT111" s="2"/>
      <c r="FU111" s="2"/>
      <c r="FV111" s="2"/>
      <c r="FW111" s="2"/>
      <c r="FX111" s="2">
        <v>80</v>
      </c>
      <c r="FY111" s="2">
        <v>60</v>
      </c>
      <c r="FZ111" s="2"/>
      <c r="GA111" s="2" t="s">
        <v>6</v>
      </c>
      <c r="GB111" s="2"/>
      <c r="GC111" s="2"/>
      <c r="GD111" s="2">
        <v>0</v>
      </c>
      <c r="GE111" s="2"/>
      <c r="GF111" s="2">
        <v>-1645192336</v>
      </c>
      <c r="GG111" s="2">
        <v>1</v>
      </c>
      <c r="GH111" s="2">
        <v>1</v>
      </c>
      <c r="GI111" s="2">
        <v>-2</v>
      </c>
      <c r="GJ111" s="2">
        <v>0</v>
      </c>
      <c r="GK111" s="2">
        <f>ROUND(R111*(R12)/100,2)</f>
        <v>0</v>
      </c>
      <c r="GL111" s="2">
        <f t="shared" si="140"/>
        <v>0</v>
      </c>
      <c r="GM111" s="2">
        <f t="shared" si="141"/>
        <v>555.33000000000004</v>
      </c>
      <c r="GN111" s="2">
        <f t="shared" si="142"/>
        <v>0</v>
      </c>
      <c r="GO111" s="2">
        <f t="shared" si="143"/>
        <v>555.33000000000004</v>
      </c>
      <c r="GP111" s="2">
        <f t="shared" si="144"/>
        <v>0</v>
      </c>
      <c r="GQ111" s="2"/>
      <c r="GR111" s="2">
        <v>0</v>
      </c>
      <c r="GS111" s="2">
        <v>3</v>
      </c>
      <c r="GT111" s="2">
        <v>0</v>
      </c>
      <c r="GU111" s="2" t="s">
        <v>6</v>
      </c>
      <c r="GV111" s="2">
        <f t="shared" si="145"/>
        <v>0</v>
      </c>
      <c r="GW111" s="2">
        <v>1</v>
      </c>
      <c r="GX111" s="2">
        <f t="shared" si="146"/>
        <v>0</v>
      </c>
      <c r="GY111" s="2"/>
      <c r="GZ111" s="2"/>
      <c r="HA111" s="2">
        <v>0</v>
      </c>
      <c r="HB111" s="2">
        <v>0</v>
      </c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  <c r="II111" s="2"/>
      <c r="IJ111" s="2"/>
      <c r="IK111" s="2">
        <v>0</v>
      </c>
      <c r="IL111" s="2"/>
      <c r="IM111" s="2"/>
      <c r="IN111" s="2"/>
      <c r="IO111" s="2"/>
      <c r="IP111" s="2"/>
      <c r="IQ111" s="2"/>
      <c r="IR111" s="2"/>
      <c r="IS111" s="2"/>
      <c r="IT111" s="2"/>
      <c r="IU111" s="2"/>
    </row>
    <row r="112" spans="1:255" x14ac:dyDescent="0.2">
      <c r="A112">
        <v>17</v>
      </c>
      <c r="B112">
        <v>1</v>
      </c>
      <c r="C112">
        <f>ROW(SmtRes!A158)</f>
        <v>158</v>
      </c>
      <c r="D112">
        <f>ROW(EtalonRes!A132)</f>
        <v>132</v>
      </c>
      <c r="E112" t="s">
        <v>176</v>
      </c>
      <c r="F112" t="s">
        <v>32</v>
      </c>
      <c r="G112" t="s">
        <v>177</v>
      </c>
      <c r="H112" t="s">
        <v>18</v>
      </c>
      <c r="I112">
        <v>6</v>
      </c>
      <c r="J112">
        <v>0</v>
      </c>
      <c r="O112">
        <f t="shared" si="108"/>
        <v>1609.91</v>
      </c>
      <c r="P112">
        <f t="shared" si="109"/>
        <v>169.65</v>
      </c>
      <c r="Q112">
        <f t="shared" si="110"/>
        <v>0</v>
      </c>
      <c r="R112">
        <f t="shared" si="111"/>
        <v>0</v>
      </c>
      <c r="S112">
        <f t="shared" si="112"/>
        <v>1440.26</v>
      </c>
      <c r="T112">
        <f t="shared" si="113"/>
        <v>0</v>
      </c>
      <c r="U112">
        <f t="shared" si="114"/>
        <v>21.6</v>
      </c>
      <c r="V112">
        <f t="shared" si="115"/>
        <v>0</v>
      </c>
      <c r="W112">
        <f t="shared" si="116"/>
        <v>0</v>
      </c>
      <c r="X112">
        <f t="shared" si="117"/>
        <v>1152.21</v>
      </c>
      <c r="Y112">
        <f t="shared" si="118"/>
        <v>864.16</v>
      </c>
      <c r="AA112">
        <v>16670161</v>
      </c>
      <c r="AB112">
        <f t="shared" si="119"/>
        <v>41.09</v>
      </c>
      <c r="AC112">
        <f t="shared" si="120"/>
        <v>4.33</v>
      </c>
      <c r="AD112">
        <f t="shared" si="121"/>
        <v>0</v>
      </c>
      <c r="AE112">
        <f t="shared" si="122"/>
        <v>0</v>
      </c>
      <c r="AF112">
        <f t="shared" si="123"/>
        <v>36.76</v>
      </c>
      <c r="AG112">
        <f t="shared" si="124"/>
        <v>0</v>
      </c>
      <c r="AH112">
        <f t="shared" si="125"/>
        <v>3.6</v>
      </c>
      <c r="AI112">
        <f t="shared" si="126"/>
        <v>0</v>
      </c>
      <c r="AJ112">
        <f t="shared" si="127"/>
        <v>0</v>
      </c>
      <c r="AK112">
        <v>41.09</v>
      </c>
      <c r="AL112">
        <v>4.33</v>
      </c>
      <c r="AM112">
        <v>0</v>
      </c>
      <c r="AN112">
        <v>0</v>
      </c>
      <c r="AO112">
        <v>36.76</v>
      </c>
      <c r="AP112">
        <v>0</v>
      </c>
      <c r="AQ112">
        <v>3.6</v>
      </c>
      <c r="AR112">
        <v>0</v>
      </c>
      <c r="AS112">
        <v>0</v>
      </c>
      <c r="AT112">
        <v>80</v>
      </c>
      <c r="AU112">
        <v>60</v>
      </c>
      <c r="AV112">
        <v>1</v>
      </c>
      <c r="AW112">
        <v>1</v>
      </c>
      <c r="AZ112">
        <v>6.53</v>
      </c>
      <c r="BA112">
        <v>6.53</v>
      </c>
      <c r="BB112">
        <v>6.53</v>
      </c>
      <c r="BC112">
        <v>6.53</v>
      </c>
      <c r="BD112" t="s">
        <v>6</v>
      </c>
      <c r="BE112" t="s">
        <v>6</v>
      </c>
      <c r="BF112" t="s">
        <v>6</v>
      </c>
      <c r="BG112" t="s">
        <v>6</v>
      </c>
      <c r="BH112">
        <v>0</v>
      </c>
      <c r="BI112">
        <v>2</v>
      </c>
      <c r="BJ112" t="s">
        <v>34</v>
      </c>
      <c r="BM112">
        <v>110011</v>
      </c>
      <c r="BN112">
        <v>0</v>
      </c>
      <c r="BO112" t="s">
        <v>6</v>
      </c>
      <c r="BP112">
        <v>0</v>
      </c>
      <c r="BQ112">
        <v>3</v>
      </c>
      <c r="BR112">
        <v>0</v>
      </c>
      <c r="BS112">
        <v>6.53</v>
      </c>
      <c r="BT112">
        <v>1</v>
      </c>
      <c r="BU112">
        <v>1</v>
      </c>
      <c r="BV112">
        <v>1</v>
      </c>
      <c r="BW112">
        <v>1</v>
      </c>
      <c r="BX112">
        <v>1</v>
      </c>
      <c r="BY112" t="s">
        <v>6</v>
      </c>
      <c r="BZ112">
        <v>80</v>
      </c>
      <c r="CA112">
        <v>60</v>
      </c>
      <c r="CF112">
        <v>0</v>
      </c>
      <c r="CG112">
        <v>0</v>
      </c>
      <c r="CM112">
        <v>0</v>
      </c>
      <c r="CN112" t="s">
        <v>6</v>
      </c>
      <c r="CO112">
        <v>0</v>
      </c>
      <c r="CP112">
        <f t="shared" si="128"/>
        <v>1609.91</v>
      </c>
      <c r="CQ112">
        <f t="shared" si="129"/>
        <v>28.274900000000002</v>
      </c>
      <c r="CR112">
        <f t="shared" si="130"/>
        <v>0</v>
      </c>
      <c r="CS112">
        <f t="shared" si="131"/>
        <v>0</v>
      </c>
      <c r="CT112">
        <f t="shared" si="132"/>
        <v>240.0428</v>
      </c>
      <c r="CU112">
        <f t="shared" si="133"/>
        <v>0</v>
      </c>
      <c r="CV112">
        <f t="shared" si="134"/>
        <v>3.6</v>
      </c>
      <c r="CW112">
        <f t="shared" si="135"/>
        <v>0</v>
      </c>
      <c r="CX112">
        <f t="shared" si="136"/>
        <v>0</v>
      </c>
      <c r="CY112">
        <f t="shared" si="137"/>
        <v>1152.2080000000001</v>
      </c>
      <c r="CZ112">
        <f t="shared" si="138"/>
        <v>864.15600000000006</v>
      </c>
      <c r="DC112" t="s">
        <v>6</v>
      </c>
      <c r="DD112" t="s">
        <v>6</v>
      </c>
      <c r="DE112" t="s">
        <v>6</v>
      </c>
      <c r="DF112" t="s">
        <v>6</v>
      </c>
      <c r="DG112" t="s">
        <v>6</v>
      </c>
      <c r="DH112" t="s">
        <v>6</v>
      </c>
      <c r="DI112" t="s">
        <v>6</v>
      </c>
      <c r="DJ112" t="s">
        <v>6</v>
      </c>
      <c r="DK112" t="s">
        <v>6</v>
      </c>
      <c r="DL112" t="s">
        <v>6</v>
      </c>
      <c r="DM112" t="s">
        <v>6</v>
      </c>
      <c r="DN112">
        <v>0</v>
      </c>
      <c r="DO112">
        <v>0</v>
      </c>
      <c r="DP112">
        <v>1</v>
      </c>
      <c r="DQ112">
        <v>1</v>
      </c>
      <c r="DU112">
        <v>1013</v>
      </c>
      <c r="DV112" t="s">
        <v>18</v>
      </c>
      <c r="DW112" t="s">
        <v>18</v>
      </c>
      <c r="DX112">
        <v>1</v>
      </c>
      <c r="EE112">
        <v>16510417</v>
      </c>
      <c r="EF112">
        <v>3</v>
      </c>
      <c r="EG112" t="s">
        <v>23</v>
      </c>
      <c r="EH112">
        <v>0</v>
      </c>
      <c r="EI112" t="s">
        <v>6</v>
      </c>
      <c r="EJ112">
        <v>2</v>
      </c>
      <c r="EK112">
        <v>110011</v>
      </c>
      <c r="EL112" t="s">
        <v>24</v>
      </c>
      <c r="EM112" t="s">
        <v>25</v>
      </c>
      <c r="EO112" t="s">
        <v>6</v>
      </c>
      <c r="EQ112">
        <v>0</v>
      </c>
      <c r="ER112">
        <v>41.09</v>
      </c>
      <c r="ES112">
        <v>4.33</v>
      </c>
      <c r="ET112">
        <v>0</v>
      </c>
      <c r="EU112">
        <v>0</v>
      </c>
      <c r="EV112">
        <v>36.76</v>
      </c>
      <c r="EW112">
        <v>3.6</v>
      </c>
      <c r="EX112">
        <v>0</v>
      </c>
      <c r="EY112">
        <v>0</v>
      </c>
      <c r="FQ112">
        <v>0</v>
      </c>
      <c r="FR112">
        <f t="shared" si="139"/>
        <v>0</v>
      </c>
      <c r="FS112">
        <v>0</v>
      </c>
      <c r="FX112">
        <v>80</v>
      </c>
      <c r="FY112">
        <v>60</v>
      </c>
      <c r="GA112" t="s">
        <v>6</v>
      </c>
      <c r="GD112">
        <v>0</v>
      </c>
      <c r="GF112">
        <v>-1645192336</v>
      </c>
      <c r="GG112">
        <v>1</v>
      </c>
      <c r="GH112">
        <v>1</v>
      </c>
      <c r="GI112">
        <v>4</v>
      </c>
      <c r="GJ112">
        <v>0</v>
      </c>
      <c r="GK112">
        <f>ROUND(R112*(S12)/100,2)</f>
        <v>0</v>
      </c>
      <c r="GL112">
        <f t="shared" si="140"/>
        <v>0</v>
      </c>
      <c r="GM112">
        <f t="shared" si="141"/>
        <v>3626.28</v>
      </c>
      <c r="GN112">
        <f t="shared" si="142"/>
        <v>0</v>
      </c>
      <c r="GO112">
        <f t="shared" si="143"/>
        <v>3626.28</v>
      </c>
      <c r="GP112">
        <f t="shared" si="144"/>
        <v>0</v>
      </c>
      <c r="GR112">
        <v>0</v>
      </c>
      <c r="GS112">
        <v>3</v>
      </c>
      <c r="GT112">
        <v>0</v>
      </c>
      <c r="GU112" t="s">
        <v>6</v>
      </c>
      <c r="GV112">
        <f t="shared" si="145"/>
        <v>0</v>
      </c>
      <c r="GW112">
        <v>1</v>
      </c>
      <c r="GX112">
        <f t="shared" si="146"/>
        <v>0</v>
      </c>
      <c r="HA112">
        <v>0</v>
      </c>
      <c r="HB112">
        <v>0</v>
      </c>
      <c r="IK112">
        <v>0</v>
      </c>
    </row>
    <row r="113" spans="1:255" x14ac:dyDescent="0.2">
      <c r="A113" s="2">
        <v>18</v>
      </c>
      <c r="B113" s="2">
        <v>1</v>
      </c>
      <c r="C113" s="2">
        <v>150</v>
      </c>
      <c r="D113" s="2"/>
      <c r="E113" s="2" t="s">
        <v>178</v>
      </c>
      <c r="F113" s="2" t="s">
        <v>179</v>
      </c>
      <c r="G113" s="2" t="s">
        <v>180</v>
      </c>
      <c r="H113" s="2" t="s">
        <v>113</v>
      </c>
      <c r="I113" s="2">
        <f>I111*J113</f>
        <v>6</v>
      </c>
      <c r="J113" s="2">
        <v>1</v>
      </c>
      <c r="K113" s="2"/>
      <c r="L113" s="2"/>
      <c r="M113" s="2"/>
      <c r="N113" s="2"/>
      <c r="O113" s="2">
        <f t="shared" si="108"/>
        <v>1708.8</v>
      </c>
      <c r="P113" s="2">
        <f t="shared" si="109"/>
        <v>1708.8</v>
      </c>
      <c r="Q113" s="2">
        <f t="shared" si="110"/>
        <v>0</v>
      </c>
      <c r="R113" s="2">
        <f t="shared" si="111"/>
        <v>0</v>
      </c>
      <c r="S113" s="2">
        <f t="shared" si="112"/>
        <v>0</v>
      </c>
      <c r="T113" s="2">
        <f t="shared" si="113"/>
        <v>0</v>
      </c>
      <c r="U113" s="2">
        <f t="shared" si="114"/>
        <v>0</v>
      </c>
      <c r="V113" s="2">
        <f t="shared" si="115"/>
        <v>0</v>
      </c>
      <c r="W113" s="2">
        <f t="shared" si="116"/>
        <v>0</v>
      </c>
      <c r="X113" s="2">
        <f t="shared" si="117"/>
        <v>0</v>
      </c>
      <c r="Y113" s="2">
        <f t="shared" si="118"/>
        <v>0</v>
      </c>
      <c r="Z113" s="2"/>
      <c r="AA113" s="2">
        <v>16670159</v>
      </c>
      <c r="AB113" s="2">
        <f t="shared" si="119"/>
        <v>284.8</v>
      </c>
      <c r="AC113" s="2">
        <f t="shared" si="120"/>
        <v>284.8</v>
      </c>
      <c r="AD113" s="2">
        <f t="shared" si="121"/>
        <v>0</v>
      </c>
      <c r="AE113" s="2">
        <f t="shared" si="122"/>
        <v>0</v>
      </c>
      <c r="AF113" s="2">
        <f t="shared" si="123"/>
        <v>0</v>
      </c>
      <c r="AG113" s="2">
        <f t="shared" si="124"/>
        <v>0</v>
      </c>
      <c r="AH113" s="2">
        <f t="shared" si="125"/>
        <v>0</v>
      </c>
      <c r="AI113" s="2">
        <f t="shared" si="126"/>
        <v>0</v>
      </c>
      <c r="AJ113" s="2">
        <f t="shared" si="127"/>
        <v>0</v>
      </c>
      <c r="AK113" s="2">
        <v>284.8</v>
      </c>
      <c r="AL113" s="2">
        <v>284.8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 s="2">
        <v>0</v>
      </c>
      <c r="AT113" s="2">
        <v>80</v>
      </c>
      <c r="AU113" s="2">
        <v>60</v>
      </c>
      <c r="AV113" s="2">
        <v>1</v>
      </c>
      <c r="AW113" s="2">
        <v>1</v>
      </c>
      <c r="AX113" s="2"/>
      <c r="AY113" s="2"/>
      <c r="AZ113" s="2">
        <v>1</v>
      </c>
      <c r="BA113" s="2">
        <v>1</v>
      </c>
      <c r="BB113" s="2">
        <v>1</v>
      </c>
      <c r="BC113" s="2">
        <v>1</v>
      </c>
      <c r="BD113" s="2" t="s">
        <v>6</v>
      </c>
      <c r="BE113" s="2" t="s">
        <v>6</v>
      </c>
      <c r="BF113" s="2" t="s">
        <v>6</v>
      </c>
      <c r="BG113" s="2" t="s">
        <v>6</v>
      </c>
      <c r="BH113" s="2">
        <v>3</v>
      </c>
      <c r="BI113" s="2">
        <v>2</v>
      </c>
      <c r="BJ113" s="2" t="s">
        <v>181</v>
      </c>
      <c r="BK113" s="2"/>
      <c r="BL113" s="2"/>
      <c r="BM113" s="2">
        <v>110011</v>
      </c>
      <c r="BN113" s="2">
        <v>0</v>
      </c>
      <c r="BO113" s="2" t="s">
        <v>6</v>
      </c>
      <c r="BP113" s="2">
        <v>0</v>
      </c>
      <c r="BQ113" s="2">
        <v>3</v>
      </c>
      <c r="BR113" s="2">
        <v>0</v>
      </c>
      <c r="BS113" s="2">
        <v>1</v>
      </c>
      <c r="BT113" s="2">
        <v>1</v>
      </c>
      <c r="BU113" s="2">
        <v>1</v>
      </c>
      <c r="BV113" s="2">
        <v>1</v>
      </c>
      <c r="BW113" s="2">
        <v>1</v>
      </c>
      <c r="BX113" s="2">
        <v>1</v>
      </c>
      <c r="BY113" s="2" t="s">
        <v>6</v>
      </c>
      <c r="BZ113" s="2">
        <v>80</v>
      </c>
      <c r="CA113" s="2">
        <v>60</v>
      </c>
      <c r="CB113" s="2"/>
      <c r="CC113" s="2"/>
      <c r="CD113" s="2"/>
      <c r="CE113" s="2"/>
      <c r="CF113" s="2">
        <v>0</v>
      </c>
      <c r="CG113" s="2">
        <v>0</v>
      </c>
      <c r="CH113" s="2"/>
      <c r="CI113" s="2"/>
      <c r="CJ113" s="2"/>
      <c r="CK113" s="2"/>
      <c r="CL113" s="2"/>
      <c r="CM113" s="2">
        <v>0</v>
      </c>
      <c r="CN113" s="2" t="s">
        <v>6</v>
      </c>
      <c r="CO113" s="2">
        <v>0</v>
      </c>
      <c r="CP113" s="2">
        <f t="shared" si="128"/>
        <v>1708.8</v>
      </c>
      <c r="CQ113" s="2">
        <f t="shared" si="129"/>
        <v>284.8</v>
      </c>
      <c r="CR113" s="2">
        <f t="shared" si="130"/>
        <v>0</v>
      </c>
      <c r="CS113" s="2">
        <f t="shared" si="131"/>
        <v>0</v>
      </c>
      <c r="CT113" s="2">
        <f t="shared" si="132"/>
        <v>0</v>
      </c>
      <c r="CU113" s="2">
        <f t="shared" si="133"/>
        <v>0</v>
      </c>
      <c r="CV113" s="2">
        <f t="shared" si="134"/>
        <v>0</v>
      </c>
      <c r="CW113" s="2">
        <f t="shared" si="135"/>
        <v>0</v>
      </c>
      <c r="CX113" s="2">
        <f t="shared" si="136"/>
        <v>0</v>
      </c>
      <c r="CY113" s="2">
        <f t="shared" si="137"/>
        <v>0</v>
      </c>
      <c r="CZ113" s="2">
        <f t="shared" si="138"/>
        <v>0</v>
      </c>
      <c r="DA113" s="2"/>
      <c r="DB113" s="2"/>
      <c r="DC113" s="2" t="s">
        <v>6</v>
      </c>
      <c r="DD113" s="2" t="s">
        <v>6</v>
      </c>
      <c r="DE113" s="2" t="s">
        <v>6</v>
      </c>
      <c r="DF113" s="2" t="s">
        <v>6</v>
      </c>
      <c r="DG113" s="2" t="s">
        <v>6</v>
      </c>
      <c r="DH113" s="2" t="s">
        <v>6</v>
      </c>
      <c r="DI113" s="2" t="s">
        <v>6</v>
      </c>
      <c r="DJ113" s="2" t="s">
        <v>6</v>
      </c>
      <c r="DK113" s="2" t="s">
        <v>6</v>
      </c>
      <c r="DL113" s="2" t="s">
        <v>6</v>
      </c>
      <c r="DM113" s="2" t="s">
        <v>6</v>
      </c>
      <c r="DN113" s="2">
        <v>0</v>
      </c>
      <c r="DO113" s="2">
        <v>0</v>
      </c>
      <c r="DP113" s="2">
        <v>1</v>
      </c>
      <c r="DQ113" s="2">
        <v>1</v>
      </c>
      <c r="DR113" s="2"/>
      <c r="DS113" s="2"/>
      <c r="DT113" s="2"/>
      <c r="DU113" s="2">
        <v>1010</v>
      </c>
      <c r="DV113" s="2" t="s">
        <v>113</v>
      </c>
      <c r="DW113" s="2" t="s">
        <v>113</v>
      </c>
      <c r="DX113" s="2">
        <v>1</v>
      </c>
      <c r="DY113" s="2"/>
      <c r="DZ113" s="2"/>
      <c r="EA113" s="2"/>
      <c r="EB113" s="2"/>
      <c r="EC113" s="2"/>
      <c r="ED113" s="2"/>
      <c r="EE113" s="2">
        <v>16510417</v>
      </c>
      <c r="EF113" s="2">
        <v>3</v>
      </c>
      <c r="EG113" s="2" t="s">
        <v>23</v>
      </c>
      <c r="EH113" s="2">
        <v>0</v>
      </c>
      <c r="EI113" s="2" t="s">
        <v>6</v>
      </c>
      <c r="EJ113" s="2">
        <v>2</v>
      </c>
      <c r="EK113" s="2">
        <v>110011</v>
      </c>
      <c r="EL113" s="2" t="s">
        <v>24</v>
      </c>
      <c r="EM113" s="2" t="s">
        <v>25</v>
      </c>
      <c r="EN113" s="2"/>
      <c r="EO113" s="2" t="s">
        <v>6</v>
      </c>
      <c r="EP113" s="2"/>
      <c r="EQ113" s="2">
        <v>0</v>
      </c>
      <c r="ER113" s="2">
        <v>284.8</v>
      </c>
      <c r="ES113" s="2">
        <v>284.8</v>
      </c>
      <c r="ET113" s="2">
        <v>0</v>
      </c>
      <c r="EU113" s="2">
        <v>0</v>
      </c>
      <c r="EV113" s="2">
        <v>0</v>
      </c>
      <c r="EW113" s="2">
        <v>0</v>
      </c>
      <c r="EX113" s="2">
        <v>0</v>
      </c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>
        <v>0</v>
      </c>
      <c r="FR113" s="2">
        <f t="shared" si="139"/>
        <v>0</v>
      </c>
      <c r="FS113" s="2">
        <v>0</v>
      </c>
      <c r="FT113" s="2"/>
      <c r="FU113" s="2"/>
      <c r="FV113" s="2"/>
      <c r="FW113" s="2"/>
      <c r="FX113" s="2">
        <v>80</v>
      </c>
      <c r="FY113" s="2">
        <v>60</v>
      </c>
      <c r="FZ113" s="2"/>
      <c r="GA113" s="2" t="s">
        <v>6</v>
      </c>
      <c r="GB113" s="2"/>
      <c r="GC113" s="2"/>
      <c r="GD113" s="2">
        <v>0</v>
      </c>
      <c r="GE113" s="2"/>
      <c r="GF113" s="2">
        <v>-45008884</v>
      </c>
      <c r="GG113" s="2">
        <v>1</v>
      </c>
      <c r="GH113" s="2">
        <v>1</v>
      </c>
      <c r="GI113" s="2">
        <v>-2</v>
      </c>
      <c r="GJ113" s="2">
        <v>0</v>
      </c>
      <c r="GK113" s="2">
        <f>ROUND(R113*(R12)/100,2)</f>
        <v>0</v>
      </c>
      <c r="GL113" s="2">
        <f t="shared" si="140"/>
        <v>0</v>
      </c>
      <c r="GM113" s="2">
        <f t="shared" si="141"/>
        <v>1708.8</v>
      </c>
      <c r="GN113" s="2">
        <f t="shared" si="142"/>
        <v>0</v>
      </c>
      <c r="GO113" s="2">
        <f t="shared" si="143"/>
        <v>1708.8</v>
      </c>
      <c r="GP113" s="2">
        <f t="shared" si="144"/>
        <v>0</v>
      </c>
      <c r="GQ113" s="2"/>
      <c r="GR113" s="2">
        <v>0</v>
      </c>
      <c r="GS113" s="2">
        <v>3</v>
      </c>
      <c r="GT113" s="2">
        <v>0</v>
      </c>
      <c r="GU113" s="2" t="s">
        <v>6</v>
      </c>
      <c r="GV113" s="2">
        <f t="shared" si="145"/>
        <v>0</v>
      </c>
      <c r="GW113" s="2">
        <v>1</v>
      </c>
      <c r="GX113" s="2">
        <f t="shared" si="146"/>
        <v>0</v>
      </c>
      <c r="GY113" s="2"/>
      <c r="GZ113" s="2"/>
      <c r="HA113" s="2">
        <v>0</v>
      </c>
      <c r="HB113" s="2">
        <v>0</v>
      </c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  <c r="IG113" s="2"/>
      <c r="IH113" s="2"/>
      <c r="II113" s="2"/>
      <c r="IJ113" s="2"/>
      <c r="IK113" s="2">
        <v>0</v>
      </c>
      <c r="IL113" s="2"/>
      <c r="IM113" s="2"/>
      <c r="IN113" s="2"/>
      <c r="IO113" s="2"/>
      <c r="IP113" s="2"/>
      <c r="IQ113" s="2"/>
      <c r="IR113" s="2"/>
      <c r="IS113" s="2"/>
      <c r="IT113" s="2"/>
      <c r="IU113" s="2"/>
    </row>
    <row r="114" spans="1:255" x14ac:dyDescent="0.2">
      <c r="A114">
        <v>18</v>
      </c>
      <c r="B114">
        <v>1</v>
      </c>
      <c r="C114">
        <v>157</v>
      </c>
      <c r="E114" t="s">
        <v>178</v>
      </c>
      <c r="F114" t="s">
        <v>179</v>
      </c>
      <c r="G114" t="s">
        <v>180</v>
      </c>
      <c r="H114" t="s">
        <v>113</v>
      </c>
      <c r="I114">
        <f>I112*J114</f>
        <v>6</v>
      </c>
      <c r="J114">
        <v>1</v>
      </c>
      <c r="O114">
        <f t="shared" si="108"/>
        <v>11158.46</v>
      </c>
      <c r="P114">
        <f t="shared" si="109"/>
        <v>11158.46</v>
      </c>
      <c r="Q114">
        <f t="shared" si="110"/>
        <v>0</v>
      </c>
      <c r="R114">
        <f t="shared" si="111"/>
        <v>0</v>
      </c>
      <c r="S114">
        <f t="shared" si="112"/>
        <v>0</v>
      </c>
      <c r="T114">
        <f t="shared" si="113"/>
        <v>0</v>
      </c>
      <c r="U114">
        <f t="shared" si="114"/>
        <v>0</v>
      </c>
      <c r="V114">
        <f t="shared" si="115"/>
        <v>0</v>
      </c>
      <c r="W114">
        <f t="shared" si="116"/>
        <v>0</v>
      </c>
      <c r="X114">
        <f t="shared" si="117"/>
        <v>0</v>
      </c>
      <c r="Y114">
        <f t="shared" si="118"/>
        <v>0</v>
      </c>
      <c r="AA114">
        <v>16670161</v>
      </c>
      <c r="AB114">
        <f t="shared" si="119"/>
        <v>284.8</v>
      </c>
      <c r="AC114">
        <f t="shared" si="120"/>
        <v>284.8</v>
      </c>
      <c r="AD114">
        <f t="shared" si="121"/>
        <v>0</v>
      </c>
      <c r="AE114">
        <f t="shared" si="122"/>
        <v>0</v>
      </c>
      <c r="AF114">
        <f t="shared" si="123"/>
        <v>0</v>
      </c>
      <c r="AG114">
        <f t="shared" si="124"/>
        <v>0</v>
      </c>
      <c r="AH114">
        <f t="shared" si="125"/>
        <v>0</v>
      </c>
      <c r="AI114">
        <f t="shared" si="126"/>
        <v>0</v>
      </c>
      <c r="AJ114">
        <f t="shared" si="127"/>
        <v>0</v>
      </c>
      <c r="AK114">
        <v>284.8</v>
      </c>
      <c r="AL114">
        <v>284.8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80</v>
      </c>
      <c r="AU114">
        <v>60</v>
      </c>
      <c r="AV114">
        <v>1</v>
      </c>
      <c r="AW114">
        <v>1</v>
      </c>
      <c r="AZ114">
        <v>6.53</v>
      </c>
      <c r="BA114">
        <v>1</v>
      </c>
      <c r="BB114">
        <v>1</v>
      </c>
      <c r="BC114">
        <v>6.53</v>
      </c>
      <c r="BD114" t="s">
        <v>6</v>
      </c>
      <c r="BE114" t="s">
        <v>6</v>
      </c>
      <c r="BF114" t="s">
        <v>6</v>
      </c>
      <c r="BG114" t="s">
        <v>6</v>
      </c>
      <c r="BH114">
        <v>3</v>
      </c>
      <c r="BI114">
        <v>2</v>
      </c>
      <c r="BJ114" t="s">
        <v>181</v>
      </c>
      <c r="BM114">
        <v>110011</v>
      </c>
      <c r="BN114">
        <v>0</v>
      </c>
      <c r="BO114" t="s">
        <v>6</v>
      </c>
      <c r="BP114">
        <v>0</v>
      </c>
      <c r="BQ114">
        <v>3</v>
      </c>
      <c r="BR114">
        <v>0</v>
      </c>
      <c r="BS114">
        <v>1</v>
      </c>
      <c r="BT114">
        <v>1</v>
      </c>
      <c r="BU114">
        <v>1</v>
      </c>
      <c r="BV114">
        <v>1</v>
      </c>
      <c r="BW114">
        <v>1</v>
      </c>
      <c r="BX114">
        <v>1</v>
      </c>
      <c r="BY114" t="s">
        <v>6</v>
      </c>
      <c r="BZ114">
        <v>80</v>
      </c>
      <c r="CA114">
        <v>60</v>
      </c>
      <c r="CF114">
        <v>0</v>
      </c>
      <c r="CG114">
        <v>0</v>
      </c>
      <c r="CM114">
        <v>0</v>
      </c>
      <c r="CN114" t="s">
        <v>6</v>
      </c>
      <c r="CO114">
        <v>0</v>
      </c>
      <c r="CP114">
        <f t="shared" si="128"/>
        <v>11158.46</v>
      </c>
      <c r="CQ114">
        <f t="shared" si="129"/>
        <v>1859.7440000000001</v>
      </c>
      <c r="CR114">
        <f t="shared" si="130"/>
        <v>0</v>
      </c>
      <c r="CS114">
        <f t="shared" si="131"/>
        <v>0</v>
      </c>
      <c r="CT114">
        <f t="shared" si="132"/>
        <v>0</v>
      </c>
      <c r="CU114">
        <f t="shared" si="133"/>
        <v>0</v>
      </c>
      <c r="CV114">
        <f t="shared" si="134"/>
        <v>0</v>
      </c>
      <c r="CW114">
        <f t="shared" si="135"/>
        <v>0</v>
      </c>
      <c r="CX114">
        <f t="shared" si="136"/>
        <v>0</v>
      </c>
      <c r="CY114">
        <f t="shared" si="137"/>
        <v>0</v>
      </c>
      <c r="CZ114">
        <f t="shared" si="138"/>
        <v>0</v>
      </c>
      <c r="DC114" t="s">
        <v>6</v>
      </c>
      <c r="DD114" t="s">
        <v>6</v>
      </c>
      <c r="DE114" t="s">
        <v>6</v>
      </c>
      <c r="DF114" t="s">
        <v>6</v>
      </c>
      <c r="DG114" t="s">
        <v>6</v>
      </c>
      <c r="DH114" t="s">
        <v>6</v>
      </c>
      <c r="DI114" t="s">
        <v>6</v>
      </c>
      <c r="DJ114" t="s">
        <v>6</v>
      </c>
      <c r="DK114" t="s">
        <v>6</v>
      </c>
      <c r="DL114" t="s">
        <v>6</v>
      </c>
      <c r="DM114" t="s">
        <v>6</v>
      </c>
      <c r="DN114">
        <v>0</v>
      </c>
      <c r="DO114">
        <v>0</v>
      </c>
      <c r="DP114">
        <v>1</v>
      </c>
      <c r="DQ114">
        <v>1</v>
      </c>
      <c r="DU114">
        <v>1010</v>
      </c>
      <c r="DV114" t="s">
        <v>113</v>
      </c>
      <c r="DW114" t="s">
        <v>113</v>
      </c>
      <c r="DX114">
        <v>1</v>
      </c>
      <c r="EE114">
        <v>16510417</v>
      </c>
      <c r="EF114">
        <v>3</v>
      </c>
      <c r="EG114" t="s">
        <v>23</v>
      </c>
      <c r="EH114">
        <v>0</v>
      </c>
      <c r="EI114" t="s">
        <v>6</v>
      </c>
      <c r="EJ114">
        <v>2</v>
      </c>
      <c r="EK114">
        <v>110011</v>
      </c>
      <c r="EL114" t="s">
        <v>24</v>
      </c>
      <c r="EM114" t="s">
        <v>25</v>
      </c>
      <c r="EO114" t="s">
        <v>6</v>
      </c>
      <c r="EQ114">
        <v>0</v>
      </c>
      <c r="ER114">
        <v>284.8</v>
      </c>
      <c r="ES114">
        <v>284.8</v>
      </c>
      <c r="ET114">
        <v>0</v>
      </c>
      <c r="EU114">
        <v>0</v>
      </c>
      <c r="EV114">
        <v>0</v>
      </c>
      <c r="EW114">
        <v>0</v>
      </c>
      <c r="EX114">
        <v>0</v>
      </c>
      <c r="FQ114">
        <v>0</v>
      </c>
      <c r="FR114">
        <f t="shared" si="139"/>
        <v>0</v>
      </c>
      <c r="FS114">
        <v>0</v>
      </c>
      <c r="FX114">
        <v>80</v>
      </c>
      <c r="FY114">
        <v>60</v>
      </c>
      <c r="GA114" t="s">
        <v>6</v>
      </c>
      <c r="GD114">
        <v>0</v>
      </c>
      <c r="GF114">
        <v>-45008884</v>
      </c>
      <c r="GG114">
        <v>1</v>
      </c>
      <c r="GH114">
        <v>1</v>
      </c>
      <c r="GI114">
        <v>4</v>
      </c>
      <c r="GJ114">
        <v>0</v>
      </c>
      <c r="GK114">
        <f>ROUND(R114*(S12)/100,2)</f>
        <v>0</v>
      </c>
      <c r="GL114">
        <f t="shared" si="140"/>
        <v>0</v>
      </c>
      <c r="GM114">
        <f t="shared" si="141"/>
        <v>11158.46</v>
      </c>
      <c r="GN114">
        <f t="shared" si="142"/>
        <v>0</v>
      </c>
      <c r="GO114">
        <f t="shared" si="143"/>
        <v>11158.46</v>
      </c>
      <c r="GP114">
        <f t="shared" si="144"/>
        <v>0</v>
      </c>
      <c r="GR114">
        <v>0</v>
      </c>
      <c r="GS114">
        <v>3</v>
      </c>
      <c r="GT114">
        <v>0</v>
      </c>
      <c r="GU114" t="s">
        <v>6</v>
      </c>
      <c r="GV114">
        <f t="shared" si="145"/>
        <v>0</v>
      </c>
      <c r="GW114">
        <v>1</v>
      </c>
      <c r="GX114">
        <f t="shared" si="146"/>
        <v>0</v>
      </c>
      <c r="HA114">
        <v>0</v>
      </c>
      <c r="HB114">
        <v>0</v>
      </c>
      <c r="IK114">
        <v>0</v>
      </c>
    </row>
    <row r="115" spans="1:255" x14ac:dyDescent="0.2">
      <c r="A115" s="2">
        <v>17</v>
      </c>
      <c r="B115" s="2">
        <v>1</v>
      </c>
      <c r="C115" s="2">
        <f>ROW(SmtRes!A165)</f>
        <v>165</v>
      </c>
      <c r="D115" s="2">
        <f>ROW(EtalonRes!A138)</f>
        <v>138</v>
      </c>
      <c r="E115" s="2" t="s">
        <v>182</v>
      </c>
      <c r="F115" s="2" t="s">
        <v>32</v>
      </c>
      <c r="G115" s="2" t="s">
        <v>177</v>
      </c>
      <c r="H115" s="2" t="s">
        <v>18</v>
      </c>
      <c r="I115" s="2">
        <v>1</v>
      </c>
      <c r="J115" s="2">
        <v>0</v>
      </c>
      <c r="K115" s="2"/>
      <c r="L115" s="2"/>
      <c r="M115" s="2"/>
      <c r="N115" s="2"/>
      <c r="O115" s="2">
        <f t="shared" si="108"/>
        <v>41.09</v>
      </c>
      <c r="P115" s="2">
        <f t="shared" si="109"/>
        <v>4.33</v>
      </c>
      <c r="Q115" s="2">
        <f t="shared" si="110"/>
        <v>0</v>
      </c>
      <c r="R115" s="2">
        <f t="shared" si="111"/>
        <v>0</v>
      </c>
      <c r="S115" s="2">
        <f t="shared" si="112"/>
        <v>36.76</v>
      </c>
      <c r="T115" s="2">
        <f t="shared" si="113"/>
        <v>0</v>
      </c>
      <c r="U115" s="2">
        <f t="shared" si="114"/>
        <v>3.6</v>
      </c>
      <c r="V115" s="2">
        <f t="shared" si="115"/>
        <v>0</v>
      </c>
      <c r="W115" s="2">
        <f t="shared" si="116"/>
        <v>0</v>
      </c>
      <c r="X115" s="2">
        <f t="shared" si="117"/>
        <v>29.41</v>
      </c>
      <c r="Y115" s="2">
        <f t="shared" si="118"/>
        <v>22.06</v>
      </c>
      <c r="Z115" s="2"/>
      <c r="AA115" s="2">
        <v>16670159</v>
      </c>
      <c r="AB115" s="2">
        <f t="shared" si="119"/>
        <v>41.09</v>
      </c>
      <c r="AC115" s="2">
        <f t="shared" si="120"/>
        <v>4.33</v>
      </c>
      <c r="AD115" s="2">
        <f t="shared" si="121"/>
        <v>0</v>
      </c>
      <c r="AE115" s="2">
        <f t="shared" si="122"/>
        <v>0</v>
      </c>
      <c r="AF115" s="2">
        <f t="shared" si="123"/>
        <v>36.76</v>
      </c>
      <c r="AG115" s="2">
        <f t="shared" si="124"/>
        <v>0</v>
      </c>
      <c r="AH115" s="2">
        <f t="shared" si="125"/>
        <v>3.6</v>
      </c>
      <c r="AI115" s="2">
        <f t="shared" si="126"/>
        <v>0</v>
      </c>
      <c r="AJ115" s="2">
        <f t="shared" si="127"/>
        <v>0</v>
      </c>
      <c r="AK115" s="2">
        <v>41.09</v>
      </c>
      <c r="AL115" s="2">
        <v>4.33</v>
      </c>
      <c r="AM115" s="2">
        <v>0</v>
      </c>
      <c r="AN115" s="2">
        <v>0</v>
      </c>
      <c r="AO115" s="2">
        <v>36.76</v>
      </c>
      <c r="AP115" s="2">
        <v>0</v>
      </c>
      <c r="AQ115" s="2">
        <v>3.6</v>
      </c>
      <c r="AR115" s="2">
        <v>0</v>
      </c>
      <c r="AS115" s="2">
        <v>0</v>
      </c>
      <c r="AT115" s="2">
        <v>80</v>
      </c>
      <c r="AU115" s="2">
        <v>60</v>
      </c>
      <c r="AV115" s="2">
        <v>1</v>
      </c>
      <c r="AW115" s="2">
        <v>1</v>
      </c>
      <c r="AX115" s="2"/>
      <c r="AY115" s="2"/>
      <c r="AZ115" s="2">
        <v>1</v>
      </c>
      <c r="BA115" s="2">
        <v>1</v>
      </c>
      <c r="BB115" s="2">
        <v>1</v>
      </c>
      <c r="BC115" s="2">
        <v>1</v>
      </c>
      <c r="BD115" s="2" t="s">
        <v>6</v>
      </c>
      <c r="BE115" s="2" t="s">
        <v>6</v>
      </c>
      <c r="BF115" s="2" t="s">
        <v>6</v>
      </c>
      <c r="BG115" s="2" t="s">
        <v>6</v>
      </c>
      <c r="BH115" s="2">
        <v>0</v>
      </c>
      <c r="BI115" s="2">
        <v>2</v>
      </c>
      <c r="BJ115" s="2" t="s">
        <v>34</v>
      </c>
      <c r="BK115" s="2"/>
      <c r="BL115" s="2"/>
      <c r="BM115" s="2">
        <v>110011</v>
      </c>
      <c r="BN115" s="2">
        <v>0</v>
      </c>
      <c r="BO115" s="2" t="s">
        <v>6</v>
      </c>
      <c r="BP115" s="2">
        <v>0</v>
      </c>
      <c r="BQ115" s="2">
        <v>3</v>
      </c>
      <c r="BR115" s="2">
        <v>0</v>
      </c>
      <c r="BS115" s="2">
        <v>1</v>
      </c>
      <c r="BT115" s="2">
        <v>1</v>
      </c>
      <c r="BU115" s="2">
        <v>1</v>
      </c>
      <c r="BV115" s="2">
        <v>1</v>
      </c>
      <c r="BW115" s="2">
        <v>1</v>
      </c>
      <c r="BX115" s="2">
        <v>1</v>
      </c>
      <c r="BY115" s="2" t="s">
        <v>6</v>
      </c>
      <c r="BZ115" s="2">
        <v>80</v>
      </c>
      <c r="CA115" s="2">
        <v>60</v>
      </c>
      <c r="CB115" s="2"/>
      <c r="CC115" s="2"/>
      <c r="CD115" s="2"/>
      <c r="CE115" s="2"/>
      <c r="CF115" s="2">
        <v>0</v>
      </c>
      <c r="CG115" s="2">
        <v>0</v>
      </c>
      <c r="CH115" s="2"/>
      <c r="CI115" s="2"/>
      <c r="CJ115" s="2"/>
      <c r="CK115" s="2"/>
      <c r="CL115" s="2"/>
      <c r="CM115" s="2">
        <v>0</v>
      </c>
      <c r="CN115" s="2" t="s">
        <v>6</v>
      </c>
      <c r="CO115" s="2">
        <v>0</v>
      </c>
      <c r="CP115" s="2">
        <f t="shared" si="128"/>
        <v>41.089999999999996</v>
      </c>
      <c r="CQ115" s="2">
        <f t="shared" si="129"/>
        <v>4.33</v>
      </c>
      <c r="CR115" s="2">
        <f t="shared" si="130"/>
        <v>0</v>
      </c>
      <c r="CS115" s="2">
        <f t="shared" si="131"/>
        <v>0</v>
      </c>
      <c r="CT115" s="2">
        <f t="shared" si="132"/>
        <v>36.76</v>
      </c>
      <c r="CU115" s="2">
        <f t="shared" si="133"/>
        <v>0</v>
      </c>
      <c r="CV115" s="2">
        <f t="shared" si="134"/>
        <v>3.6</v>
      </c>
      <c r="CW115" s="2">
        <f t="shared" si="135"/>
        <v>0</v>
      </c>
      <c r="CX115" s="2">
        <f t="shared" si="136"/>
        <v>0</v>
      </c>
      <c r="CY115" s="2">
        <f t="shared" si="137"/>
        <v>29.407999999999998</v>
      </c>
      <c r="CZ115" s="2">
        <f t="shared" si="138"/>
        <v>22.055999999999997</v>
      </c>
      <c r="DA115" s="2"/>
      <c r="DB115" s="2"/>
      <c r="DC115" s="2" t="s">
        <v>6</v>
      </c>
      <c r="DD115" s="2" t="s">
        <v>6</v>
      </c>
      <c r="DE115" s="2" t="s">
        <v>6</v>
      </c>
      <c r="DF115" s="2" t="s">
        <v>6</v>
      </c>
      <c r="DG115" s="2" t="s">
        <v>6</v>
      </c>
      <c r="DH115" s="2" t="s">
        <v>6</v>
      </c>
      <c r="DI115" s="2" t="s">
        <v>6</v>
      </c>
      <c r="DJ115" s="2" t="s">
        <v>6</v>
      </c>
      <c r="DK115" s="2" t="s">
        <v>6</v>
      </c>
      <c r="DL115" s="2" t="s">
        <v>6</v>
      </c>
      <c r="DM115" s="2" t="s">
        <v>6</v>
      </c>
      <c r="DN115" s="2">
        <v>0</v>
      </c>
      <c r="DO115" s="2">
        <v>0</v>
      </c>
      <c r="DP115" s="2">
        <v>1</v>
      </c>
      <c r="DQ115" s="2">
        <v>1</v>
      </c>
      <c r="DR115" s="2"/>
      <c r="DS115" s="2"/>
      <c r="DT115" s="2"/>
      <c r="DU115" s="2">
        <v>1013</v>
      </c>
      <c r="DV115" s="2" t="s">
        <v>18</v>
      </c>
      <c r="DW115" s="2" t="s">
        <v>18</v>
      </c>
      <c r="DX115" s="2">
        <v>1</v>
      </c>
      <c r="DY115" s="2"/>
      <c r="DZ115" s="2"/>
      <c r="EA115" s="2"/>
      <c r="EB115" s="2"/>
      <c r="EC115" s="2"/>
      <c r="ED115" s="2"/>
      <c r="EE115" s="2">
        <v>16510417</v>
      </c>
      <c r="EF115" s="2">
        <v>3</v>
      </c>
      <c r="EG115" s="2" t="s">
        <v>23</v>
      </c>
      <c r="EH115" s="2">
        <v>0</v>
      </c>
      <c r="EI115" s="2" t="s">
        <v>6</v>
      </c>
      <c r="EJ115" s="2">
        <v>2</v>
      </c>
      <c r="EK115" s="2">
        <v>110011</v>
      </c>
      <c r="EL115" s="2" t="s">
        <v>24</v>
      </c>
      <c r="EM115" s="2" t="s">
        <v>25</v>
      </c>
      <c r="EN115" s="2"/>
      <c r="EO115" s="2" t="s">
        <v>6</v>
      </c>
      <c r="EP115" s="2"/>
      <c r="EQ115" s="2">
        <v>0</v>
      </c>
      <c r="ER115" s="2">
        <v>41.09</v>
      </c>
      <c r="ES115" s="2">
        <v>4.33</v>
      </c>
      <c r="ET115" s="2">
        <v>0</v>
      </c>
      <c r="EU115" s="2">
        <v>0</v>
      </c>
      <c r="EV115" s="2">
        <v>36.76</v>
      </c>
      <c r="EW115" s="2">
        <v>3.6</v>
      </c>
      <c r="EX115" s="2">
        <v>0</v>
      </c>
      <c r="EY115" s="2">
        <v>0</v>
      </c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>
        <v>0</v>
      </c>
      <c r="FR115" s="2">
        <f t="shared" si="139"/>
        <v>0</v>
      </c>
      <c r="FS115" s="2">
        <v>0</v>
      </c>
      <c r="FT115" s="2"/>
      <c r="FU115" s="2"/>
      <c r="FV115" s="2"/>
      <c r="FW115" s="2"/>
      <c r="FX115" s="2">
        <v>80</v>
      </c>
      <c r="FY115" s="2">
        <v>60</v>
      </c>
      <c r="FZ115" s="2"/>
      <c r="GA115" s="2" t="s">
        <v>6</v>
      </c>
      <c r="GB115" s="2"/>
      <c r="GC115" s="2"/>
      <c r="GD115" s="2">
        <v>0</v>
      </c>
      <c r="GE115" s="2"/>
      <c r="GF115" s="2">
        <v>-1645192336</v>
      </c>
      <c r="GG115" s="2">
        <v>1</v>
      </c>
      <c r="GH115" s="2">
        <v>1</v>
      </c>
      <c r="GI115" s="2">
        <v>-2</v>
      </c>
      <c r="GJ115" s="2">
        <v>0</v>
      </c>
      <c r="GK115" s="2">
        <f>ROUND(R115*(R12)/100,2)</f>
        <v>0</v>
      </c>
      <c r="GL115" s="2">
        <f t="shared" si="140"/>
        <v>0</v>
      </c>
      <c r="GM115" s="2">
        <f t="shared" si="141"/>
        <v>92.56</v>
      </c>
      <c r="GN115" s="2">
        <f t="shared" si="142"/>
        <v>0</v>
      </c>
      <c r="GO115" s="2">
        <f t="shared" si="143"/>
        <v>92.56</v>
      </c>
      <c r="GP115" s="2">
        <f t="shared" si="144"/>
        <v>0</v>
      </c>
      <c r="GQ115" s="2"/>
      <c r="GR115" s="2">
        <v>0</v>
      </c>
      <c r="GS115" s="2">
        <v>3</v>
      </c>
      <c r="GT115" s="2">
        <v>0</v>
      </c>
      <c r="GU115" s="2" t="s">
        <v>6</v>
      </c>
      <c r="GV115" s="2">
        <f t="shared" si="145"/>
        <v>0</v>
      </c>
      <c r="GW115" s="2">
        <v>1</v>
      </c>
      <c r="GX115" s="2">
        <f t="shared" si="146"/>
        <v>0</v>
      </c>
      <c r="GY115" s="2"/>
      <c r="GZ115" s="2"/>
      <c r="HA115" s="2">
        <v>0</v>
      </c>
      <c r="HB115" s="2">
        <v>0</v>
      </c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  <c r="HW115" s="2"/>
      <c r="HX115" s="2"/>
      <c r="HY115" s="2"/>
      <c r="HZ115" s="2"/>
      <c r="IA115" s="2"/>
      <c r="IB115" s="2"/>
      <c r="IC115" s="2"/>
      <c r="ID115" s="2"/>
      <c r="IE115" s="2"/>
      <c r="IF115" s="2"/>
      <c r="IG115" s="2"/>
      <c r="IH115" s="2"/>
      <c r="II115" s="2"/>
      <c r="IJ115" s="2"/>
      <c r="IK115" s="2">
        <v>0</v>
      </c>
      <c r="IL115" s="2"/>
      <c r="IM115" s="2"/>
      <c r="IN115" s="2"/>
      <c r="IO115" s="2"/>
      <c r="IP115" s="2"/>
      <c r="IQ115" s="2"/>
      <c r="IR115" s="2"/>
      <c r="IS115" s="2"/>
      <c r="IT115" s="2"/>
      <c r="IU115" s="2"/>
    </row>
    <row r="116" spans="1:255" x14ac:dyDescent="0.2">
      <c r="A116">
        <v>17</v>
      </c>
      <c r="B116">
        <v>1</v>
      </c>
      <c r="C116">
        <f>ROW(SmtRes!A172)</f>
        <v>172</v>
      </c>
      <c r="D116">
        <f>ROW(EtalonRes!A144)</f>
        <v>144</v>
      </c>
      <c r="E116" t="s">
        <v>182</v>
      </c>
      <c r="F116" t="s">
        <v>32</v>
      </c>
      <c r="G116" t="s">
        <v>177</v>
      </c>
      <c r="H116" t="s">
        <v>18</v>
      </c>
      <c r="I116">
        <v>1</v>
      </c>
      <c r="J116">
        <v>0</v>
      </c>
      <c r="O116">
        <f t="shared" si="108"/>
        <v>268.31</v>
      </c>
      <c r="P116">
        <f t="shared" si="109"/>
        <v>28.27</v>
      </c>
      <c r="Q116">
        <f t="shared" si="110"/>
        <v>0</v>
      </c>
      <c r="R116">
        <f t="shared" si="111"/>
        <v>0</v>
      </c>
      <c r="S116">
        <f t="shared" si="112"/>
        <v>240.04</v>
      </c>
      <c r="T116">
        <f t="shared" si="113"/>
        <v>0</v>
      </c>
      <c r="U116">
        <f t="shared" si="114"/>
        <v>3.6</v>
      </c>
      <c r="V116">
        <f t="shared" si="115"/>
        <v>0</v>
      </c>
      <c r="W116">
        <f t="shared" si="116"/>
        <v>0</v>
      </c>
      <c r="X116">
        <f t="shared" si="117"/>
        <v>192.03</v>
      </c>
      <c r="Y116">
        <f t="shared" si="118"/>
        <v>144.02000000000001</v>
      </c>
      <c r="AA116">
        <v>16670161</v>
      </c>
      <c r="AB116">
        <f t="shared" si="119"/>
        <v>41.09</v>
      </c>
      <c r="AC116">
        <f t="shared" si="120"/>
        <v>4.33</v>
      </c>
      <c r="AD116">
        <f t="shared" si="121"/>
        <v>0</v>
      </c>
      <c r="AE116">
        <f t="shared" si="122"/>
        <v>0</v>
      </c>
      <c r="AF116">
        <f t="shared" si="123"/>
        <v>36.76</v>
      </c>
      <c r="AG116">
        <f t="shared" si="124"/>
        <v>0</v>
      </c>
      <c r="AH116">
        <f t="shared" si="125"/>
        <v>3.6</v>
      </c>
      <c r="AI116">
        <f t="shared" si="126"/>
        <v>0</v>
      </c>
      <c r="AJ116">
        <f t="shared" si="127"/>
        <v>0</v>
      </c>
      <c r="AK116">
        <v>41.09</v>
      </c>
      <c r="AL116">
        <v>4.33</v>
      </c>
      <c r="AM116">
        <v>0</v>
      </c>
      <c r="AN116">
        <v>0</v>
      </c>
      <c r="AO116">
        <v>36.76</v>
      </c>
      <c r="AP116">
        <v>0</v>
      </c>
      <c r="AQ116">
        <v>3.6</v>
      </c>
      <c r="AR116">
        <v>0</v>
      </c>
      <c r="AS116">
        <v>0</v>
      </c>
      <c r="AT116">
        <v>80</v>
      </c>
      <c r="AU116">
        <v>60</v>
      </c>
      <c r="AV116">
        <v>1</v>
      </c>
      <c r="AW116">
        <v>1</v>
      </c>
      <c r="AZ116">
        <v>6.53</v>
      </c>
      <c r="BA116">
        <v>6.53</v>
      </c>
      <c r="BB116">
        <v>6.53</v>
      </c>
      <c r="BC116">
        <v>6.53</v>
      </c>
      <c r="BD116" t="s">
        <v>6</v>
      </c>
      <c r="BE116" t="s">
        <v>6</v>
      </c>
      <c r="BF116" t="s">
        <v>6</v>
      </c>
      <c r="BG116" t="s">
        <v>6</v>
      </c>
      <c r="BH116">
        <v>0</v>
      </c>
      <c r="BI116">
        <v>2</v>
      </c>
      <c r="BJ116" t="s">
        <v>34</v>
      </c>
      <c r="BM116">
        <v>110011</v>
      </c>
      <c r="BN116">
        <v>0</v>
      </c>
      <c r="BO116" t="s">
        <v>6</v>
      </c>
      <c r="BP116">
        <v>0</v>
      </c>
      <c r="BQ116">
        <v>3</v>
      </c>
      <c r="BR116">
        <v>0</v>
      </c>
      <c r="BS116">
        <v>6.53</v>
      </c>
      <c r="BT116">
        <v>1</v>
      </c>
      <c r="BU116">
        <v>1</v>
      </c>
      <c r="BV116">
        <v>1</v>
      </c>
      <c r="BW116">
        <v>1</v>
      </c>
      <c r="BX116">
        <v>1</v>
      </c>
      <c r="BY116" t="s">
        <v>6</v>
      </c>
      <c r="BZ116">
        <v>80</v>
      </c>
      <c r="CA116">
        <v>60</v>
      </c>
      <c r="CF116">
        <v>0</v>
      </c>
      <c r="CG116">
        <v>0</v>
      </c>
      <c r="CM116">
        <v>0</v>
      </c>
      <c r="CN116" t="s">
        <v>6</v>
      </c>
      <c r="CO116">
        <v>0</v>
      </c>
      <c r="CP116">
        <f t="shared" si="128"/>
        <v>268.31</v>
      </c>
      <c r="CQ116">
        <f t="shared" si="129"/>
        <v>28.274900000000002</v>
      </c>
      <c r="CR116">
        <f t="shared" si="130"/>
        <v>0</v>
      </c>
      <c r="CS116">
        <f t="shared" si="131"/>
        <v>0</v>
      </c>
      <c r="CT116">
        <f t="shared" si="132"/>
        <v>240.0428</v>
      </c>
      <c r="CU116">
        <f t="shared" si="133"/>
        <v>0</v>
      </c>
      <c r="CV116">
        <f t="shared" si="134"/>
        <v>3.6</v>
      </c>
      <c r="CW116">
        <f t="shared" si="135"/>
        <v>0</v>
      </c>
      <c r="CX116">
        <f t="shared" si="136"/>
        <v>0</v>
      </c>
      <c r="CY116">
        <f t="shared" si="137"/>
        <v>192.03200000000001</v>
      </c>
      <c r="CZ116">
        <f t="shared" si="138"/>
        <v>144.024</v>
      </c>
      <c r="DC116" t="s">
        <v>6</v>
      </c>
      <c r="DD116" t="s">
        <v>6</v>
      </c>
      <c r="DE116" t="s">
        <v>6</v>
      </c>
      <c r="DF116" t="s">
        <v>6</v>
      </c>
      <c r="DG116" t="s">
        <v>6</v>
      </c>
      <c r="DH116" t="s">
        <v>6</v>
      </c>
      <c r="DI116" t="s">
        <v>6</v>
      </c>
      <c r="DJ116" t="s">
        <v>6</v>
      </c>
      <c r="DK116" t="s">
        <v>6</v>
      </c>
      <c r="DL116" t="s">
        <v>6</v>
      </c>
      <c r="DM116" t="s">
        <v>6</v>
      </c>
      <c r="DN116">
        <v>0</v>
      </c>
      <c r="DO116">
        <v>0</v>
      </c>
      <c r="DP116">
        <v>1</v>
      </c>
      <c r="DQ116">
        <v>1</v>
      </c>
      <c r="DU116">
        <v>1013</v>
      </c>
      <c r="DV116" t="s">
        <v>18</v>
      </c>
      <c r="DW116" t="s">
        <v>18</v>
      </c>
      <c r="DX116">
        <v>1</v>
      </c>
      <c r="EE116">
        <v>16510417</v>
      </c>
      <c r="EF116">
        <v>3</v>
      </c>
      <c r="EG116" t="s">
        <v>23</v>
      </c>
      <c r="EH116">
        <v>0</v>
      </c>
      <c r="EI116" t="s">
        <v>6</v>
      </c>
      <c r="EJ116">
        <v>2</v>
      </c>
      <c r="EK116">
        <v>110011</v>
      </c>
      <c r="EL116" t="s">
        <v>24</v>
      </c>
      <c r="EM116" t="s">
        <v>25</v>
      </c>
      <c r="EO116" t="s">
        <v>6</v>
      </c>
      <c r="EQ116">
        <v>0</v>
      </c>
      <c r="ER116">
        <v>41.09</v>
      </c>
      <c r="ES116">
        <v>4.33</v>
      </c>
      <c r="ET116">
        <v>0</v>
      </c>
      <c r="EU116">
        <v>0</v>
      </c>
      <c r="EV116">
        <v>36.76</v>
      </c>
      <c r="EW116">
        <v>3.6</v>
      </c>
      <c r="EX116">
        <v>0</v>
      </c>
      <c r="EY116">
        <v>0</v>
      </c>
      <c r="FQ116">
        <v>0</v>
      </c>
      <c r="FR116">
        <f t="shared" si="139"/>
        <v>0</v>
      </c>
      <c r="FS116">
        <v>0</v>
      </c>
      <c r="FX116">
        <v>80</v>
      </c>
      <c r="FY116">
        <v>60</v>
      </c>
      <c r="GA116" t="s">
        <v>6</v>
      </c>
      <c r="GD116">
        <v>0</v>
      </c>
      <c r="GF116">
        <v>-1645192336</v>
      </c>
      <c r="GG116">
        <v>1</v>
      </c>
      <c r="GH116">
        <v>1</v>
      </c>
      <c r="GI116">
        <v>4</v>
      </c>
      <c r="GJ116">
        <v>0</v>
      </c>
      <c r="GK116">
        <f>ROUND(R116*(S12)/100,2)</f>
        <v>0</v>
      </c>
      <c r="GL116">
        <f t="shared" si="140"/>
        <v>0</v>
      </c>
      <c r="GM116">
        <f t="shared" si="141"/>
        <v>604.36</v>
      </c>
      <c r="GN116">
        <f t="shared" si="142"/>
        <v>0</v>
      </c>
      <c r="GO116">
        <f t="shared" si="143"/>
        <v>604.36</v>
      </c>
      <c r="GP116">
        <f t="shared" si="144"/>
        <v>0</v>
      </c>
      <c r="GR116">
        <v>0</v>
      </c>
      <c r="GS116">
        <v>3</v>
      </c>
      <c r="GT116">
        <v>0</v>
      </c>
      <c r="GU116" t="s">
        <v>6</v>
      </c>
      <c r="GV116">
        <f t="shared" si="145"/>
        <v>0</v>
      </c>
      <c r="GW116">
        <v>1</v>
      </c>
      <c r="GX116">
        <f t="shared" si="146"/>
        <v>0</v>
      </c>
      <c r="HA116">
        <v>0</v>
      </c>
      <c r="HB116">
        <v>0</v>
      </c>
      <c r="IK116">
        <v>0</v>
      </c>
    </row>
    <row r="117" spans="1:255" x14ac:dyDescent="0.2">
      <c r="A117" s="2">
        <v>18</v>
      </c>
      <c r="B117" s="2">
        <v>1</v>
      </c>
      <c r="C117" s="2">
        <v>165</v>
      </c>
      <c r="D117" s="2"/>
      <c r="E117" s="2" t="s">
        <v>183</v>
      </c>
      <c r="F117" s="2" t="s">
        <v>151</v>
      </c>
      <c r="G117" s="2" t="s">
        <v>184</v>
      </c>
      <c r="H117" s="2" t="s">
        <v>18</v>
      </c>
      <c r="I117" s="2">
        <f>I115*J117</f>
        <v>1</v>
      </c>
      <c r="J117" s="2">
        <v>1</v>
      </c>
      <c r="K117" s="2"/>
      <c r="L117" s="2"/>
      <c r="M117" s="2"/>
      <c r="N117" s="2"/>
      <c r="O117" s="2">
        <f t="shared" si="108"/>
        <v>0</v>
      </c>
      <c r="P117" s="2">
        <f t="shared" si="109"/>
        <v>0</v>
      </c>
      <c r="Q117" s="2">
        <f t="shared" si="110"/>
        <v>0</v>
      </c>
      <c r="R117" s="2">
        <f t="shared" si="111"/>
        <v>0</v>
      </c>
      <c r="S117" s="2">
        <f t="shared" si="112"/>
        <v>0</v>
      </c>
      <c r="T117" s="2">
        <f t="shared" si="113"/>
        <v>0</v>
      </c>
      <c r="U117" s="2">
        <f t="shared" si="114"/>
        <v>0</v>
      </c>
      <c r="V117" s="2">
        <f t="shared" si="115"/>
        <v>0</v>
      </c>
      <c r="W117" s="2">
        <f t="shared" si="116"/>
        <v>0</v>
      </c>
      <c r="X117" s="2">
        <f t="shared" si="117"/>
        <v>0</v>
      </c>
      <c r="Y117" s="2">
        <f t="shared" si="118"/>
        <v>0</v>
      </c>
      <c r="Z117" s="2"/>
      <c r="AA117" s="2">
        <v>16670159</v>
      </c>
      <c r="AB117" s="2">
        <f t="shared" si="119"/>
        <v>0</v>
      </c>
      <c r="AC117" s="2">
        <f t="shared" si="120"/>
        <v>0</v>
      </c>
      <c r="AD117" s="2">
        <f t="shared" si="121"/>
        <v>0</v>
      </c>
      <c r="AE117" s="2">
        <f t="shared" si="122"/>
        <v>0</v>
      </c>
      <c r="AF117" s="2">
        <f t="shared" si="123"/>
        <v>0</v>
      </c>
      <c r="AG117" s="2">
        <f t="shared" si="124"/>
        <v>0</v>
      </c>
      <c r="AH117" s="2">
        <f t="shared" si="125"/>
        <v>0</v>
      </c>
      <c r="AI117" s="2">
        <f t="shared" si="126"/>
        <v>0</v>
      </c>
      <c r="AJ117" s="2">
        <f t="shared" si="127"/>
        <v>0</v>
      </c>
      <c r="AK117" s="2">
        <v>0</v>
      </c>
      <c r="AL117" s="2">
        <v>0</v>
      </c>
      <c r="AM117" s="2">
        <v>0</v>
      </c>
      <c r="AN117" s="2">
        <v>0</v>
      </c>
      <c r="AO117" s="2">
        <v>0</v>
      </c>
      <c r="AP117" s="2">
        <v>0</v>
      </c>
      <c r="AQ117" s="2">
        <v>0</v>
      </c>
      <c r="AR117" s="2">
        <v>0</v>
      </c>
      <c r="AS117" s="2">
        <v>0</v>
      </c>
      <c r="AT117" s="2">
        <v>80</v>
      </c>
      <c r="AU117" s="2">
        <v>60</v>
      </c>
      <c r="AV117" s="2">
        <v>1</v>
      </c>
      <c r="AW117" s="2">
        <v>1</v>
      </c>
      <c r="AX117" s="2"/>
      <c r="AY117" s="2"/>
      <c r="AZ117" s="2">
        <v>1</v>
      </c>
      <c r="BA117" s="2">
        <v>1</v>
      </c>
      <c r="BB117" s="2">
        <v>1</v>
      </c>
      <c r="BC117" s="2">
        <v>1</v>
      </c>
      <c r="BD117" s="2" t="s">
        <v>6</v>
      </c>
      <c r="BE117" s="2" t="s">
        <v>6</v>
      </c>
      <c r="BF117" s="2" t="s">
        <v>6</v>
      </c>
      <c r="BG117" s="2" t="s">
        <v>6</v>
      </c>
      <c r="BH117" s="2">
        <v>3</v>
      </c>
      <c r="BI117" s="2">
        <v>2</v>
      </c>
      <c r="BJ117" s="2" t="s">
        <v>6</v>
      </c>
      <c r="BK117" s="2"/>
      <c r="BL117" s="2"/>
      <c r="BM117" s="2">
        <v>110011</v>
      </c>
      <c r="BN117" s="2">
        <v>0</v>
      </c>
      <c r="BO117" s="2" t="s">
        <v>6</v>
      </c>
      <c r="BP117" s="2">
        <v>0</v>
      </c>
      <c r="BQ117" s="2">
        <v>3</v>
      </c>
      <c r="BR117" s="2">
        <v>0</v>
      </c>
      <c r="BS117" s="2">
        <v>1</v>
      </c>
      <c r="BT117" s="2">
        <v>1</v>
      </c>
      <c r="BU117" s="2">
        <v>1</v>
      </c>
      <c r="BV117" s="2">
        <v>1</v>
      </c>
      <c r="BW117" s="2">
        <v>1</v>
      </c>
      <c r="BX117" s="2">
        <v>1</v>
      </c>
      <c r="BY117" s="2" t="s">
        <v>6</v>
      </c>
      <c r="BZ117" s="2">
        <v>80</v>
      </c>
      <c r="CA117" s="2">
        <v>60</v>
      </c>
      <c r="CB117" s="2"/>
      <c r="CC117" s="2"/>
      <c r="CD117" s="2"/>
      <c r="CE117" s="2"/>
      <c r="CF117" s="2">
        <v>0</v>
      </c>
      <c r="CG117" s="2">
        <v>0</v>
      </c>
      <c r="CH117" s="2"/>
      <c r="CI117" s="2"/>
      <c r="CJ117" s="2"/>
      <c r="CK117" s="2"/>
      <c r="CL117" s="2"/>
      <c r="CM117" s="2">
        <v>0</v>
      </c>
      <c r="CN117" s="2" t="s">
        <v>6</v>
      </c>
      <c r="CO117" s="2">
        <v>0</v>
      </c>
      <c r="CP117" s="2">
        <f t="shared" si="128"/>
        <v>0</v>
      </c>
      <c r="CQ117" s="2">
        <f t="shared" si="129"/>
        <v>0</v>
      </c>
      <c r="CR117" s="2">
        <f t="shared" si="130"/>
        <v>0</v>
      </c>
      <c r="CS117" s="2">
        <f t="shared" si="131"/>
        <v>0</v>
      </c>
      <c r="CT117" s="2">
        <f t="shared" si="132"/>
        <v>0</v>
      </c>
      <c r="CU117" s="2">
        <f t="shared" si="133"/>
        <v>0</v>
      </c>
      <c r="CV117" s="2">
        <f t="shared" si="134"/>
        <v>0</v>
      </c>
      <c r="CW117" s="2">
        <f t="shared" si="135"/>
        <v>0</v>
      </c>
      <c r="CX117" s="2">
        <f t="shared" si="136"/>
        <v>0</v>
      </c>
      <c r="CY117" s="2">
        <f t="shared" si="137"/>
        <v>0</v>
      </c>
      <c r="CZ117" s="2">
        <f t="shared" si="138"/>
        <v>0</v>
      </c>
      <c r="DA117" s="2"/>
      <c r="DB117" s="2"/>
      <c r="DC117" s="2" t="s">
        <v>6</v>
      </c>
      <c r="DD117" s="2" t="s">
        <v>6</v>
      </c>
      <c r="DE117" s="2" t="s">
        <v>6</v>
      </c>
      <c r="DF117" s="2" t="s">
        <v>6</v>
      </c>
      <c r="DG117" s="2" t="s">
        <v>6</v>
      </c>
      <c r="DH117" s="2" t="s">
        <v>6</v>
      </c>
      <c r="DI117" s="2" t="s">
        <v>6</v>
      </c>
      <c r="DJ117" s="2" t="s">
        <v>6</v>
      </c>
      <c r="DK117" s="2" t="s">
        <v>6</v>
      </c>
      <c r="DL117" s="2" t="s">
        <v>6</v>
      </c>
      <c r="DM117" s="2" t="s">
        <v>6</v>
      </c>
      <c r="DN117" s="2">
        <v>0</v>
      </c>
      <c r="DO117" s="2">
        <v>0</v>
      </c>
      <c r="DP117" s="2">
        <v>1</v>
      </c>
      <c r="DQ117" s="2">
        <v>1</v>
      </c>
      <c r="DR117" s="2"/>
      <c r="DS117" s="2"/>
      <c r="DT117" s="2"/>
      <c r="DU117" s="2">
        <v>1013</v>
      </c>
      <c r="DV117" s="2" t="s">
        <v>18</v>
      </c>
      <c r="DW117" s="2" t="s">
        <v>18</v>
      </c>
      <c r="DX117" s="2">
        <v>1</v>
      </c>
      <c r="DY117" s="2"/>
      <c r="DZ117" s="2"/>
      <c r="EA117" s="2"/>
      <c r="EB117" s="2"/>
      <c r="EC117" s="2"/>
      <c r="ED117" s="2"/>
      <c r="EE117" s="2">
        <v>16510417</v>
      </c>
      <c r="EF117" s="2">
        <v>3</v>
      </c>
      <c r="EG117" s="2" t="s">
        <v>23</v>
      </c>
      <c r="EH117" s="2">
        <v>0</v>
      </c>
      <c r="EI117" s="2" t="s">
        <v>6</v>
      </c>
      <c r="EJ117" s="2">
        <v>2</v>
      </c>
      <c r="EK117" s="2">
        <v>110011</v>
      </c>
      <c r="EL117" s="2" t="s">
        <v>24</v>
      </c>
      <c r="EM117" s="2" t="s">
        <v>25</v>
      </c>
      <c r="EN117" s="2"/>
      <c r="EO117" s="2" t="s">
        <v>6</v>
      </c>
      <c r="EP117" s="2"/>
      <c r="EQ117" s="2">
        <v>0</v>
      </c>
      <c r="ER117" s="2">
        <v>0</v>
      </c>
      <c r="ES117" s="2">
        <v>0</v>
      </c>
      <c r="ET117" s="2">
        <v>0</v>
      </c>
      <c r="EU117" s="2">
        <v>0</v>
      </c>
      <c r="EV117" s="2">
        <v>0</v>
      </c>
      <c r="EW117" s="2">
        <v>0</v>
      </c>
      <c r="EX117" s="2">
        <v>0</v>
      </c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>
        <v>0</v>
      </c>
      <c r="FR117" s="2">
        <f t="shared" si="139"/>
        <v>0</v>
      </c>
      <c r="FS117" s="2">
        <v>0</v>
      </c>
      <c r="FT117" s="2"/>
      <c r="FU117" s="2"/>
      <c r="FV117" s="2"/>
      <c r="FW117" s="2"/>
      <c r="FX117" s="2">
        <v>80</v>
      </c>
      <c r="FY117" s="2">
        <v>60</v>
      </c>
      <c r="FZ117" s="2"/>
      <c r="GA117" s="2" t="s">
        <v>6</v>
      </c>
      <c r="GB117" s="2"/>
      <c r="GC117" s="2"/>
      <c r="GD117" s="2">
        <v>0</v>
      </c>
      <c r="GE117" s="2"/>
      <c r="GF117" s="2">
        <v>802656617</v>
      </c>
      <c r="GG117" s="2">
        <v>1</v>
      </c>
      <c r="GH117" s="2">
        <v>0</v>
      </c>
      <c r="GI117" s="2">
        <v>-2</v>
      </c>
      <c r="GJ117" s="2">
        <v>0</v>
      </c>
      <c r="GK117" s="2">
        <f>ROUND(R117*(R12)/100,2)</f>
        <v>0</v>
      </c>
      <c r="GL117" s="2">
        <f t="shared" si="140"/>
        <v>0</v>
      </c>
      <c r="GM117" s="2">
        <f t="shared" si="141"/>
        <v>0</v>
      </c>
      <c r="GN117" s="2">
        <f t="shared" si="142"/>
        <v>0</v>
      </c>
      <c r="GO117" s="2">
        <f t="shared" si="143"/>
        <v>0</v>
      </c>
      <c r="GP117" s="2">
        <f t="shared" si="144"/>
        <v>0</v>
      </c>
      <c r="GQ117" s="2"/>
      <c r="GR117" s="2">
        <v>0</v>
      </c>
      <c r="GS117" s="2">
        <v>3</v>
      </c>
      <c r="GT117" s="2">
        <v>0</v>
      </c>
      <c r="GU117" s="2" t="s">
        <v>6</v>
      </c>
      <c r="GV117" s="2">
        <f t="shared" si="145"/>
        <v>0</v>
      </c>
      <c r="GW117" s="2">
        <v>1</v>
      </c>
      <c r="GX117" s="2">
        <f t="shared" si="146"/>
        <v>0</v>
      </c>
      <c r="GY117" s="2"/>
      <c r="GZ117" s="2"/>
      <c r="HA117" s="2">
        <v>0</v>
      </c>
      <c r="HB117" s="2">
        <v>0</v>
      </c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  <c r="HW117" s="2"/>
      <c r="HX117" s="2"/>
      <c r="HY117" s="2"/>
      <c r="HZ117" s="2"/>
      <c r="IA117" s="2"/>
      <c r="IB117" s="2"/>
      <c r="IC117" s="2"/>
      <c r="ID117" s="2"/>
      <c r="IE117" s="2"/>
      <c r="IF117" s="2"/>
      <c r="IG117" s="2"/>
      <c r="IH117" s="2"/>
      <c r="II117" s="2"/>
      <c r="IJ117" s="2"/>
      <c r="IK117" s="2">
        <v>0</v>
      </c>
      <c r="IL117" s="2"/>
      <c r="IM117" s="2"/>
      <c r="IN117" s="2"/>
      <c r="IO117" s="2"/>
      <c r="IP117" s="2"/>
      <c r="IQ117" s="2"/>
      <c r="IR117" s="2"/>
      <c r="IS117" s="2"/>
      <c r="IT117" s="2"/>
      <c r="IU117" s="2"/>
    </row>
    <row r="118" spans="1:255" x14ac:dyDescent="0.2">
      <c r="A118">
        <v>18</v>
      </c>
      <c r="B118">
        <v>1</v>
      </c>
      <c r="C118">
        <v>172</v>
      </c>
      <c r="E118" t="s">
        <v>183</v>
      </c>
      <c r="F118" t="s">
        <v>151</v>
      </c>
      <c r="G118" t="s">
        <v>184</v>
      </c>
      <c r="H118" t="s">
        <v>18</v>
      </c>
      <c r="I118">
        <f>I116*J118</f>
        <v>1</v>
      </c>
      <c r="J118">
        <v>1</v>
      </c>
      <c r="O118">
        <f t="shared" si="108"/>
        <v>54915.26</v>
      </c>
      <c r="P118">
        <f t="shared" si="109"/>
        <v>54915.26</v>
      </c>
      <c r="Q118">
        <f t="shared" si="110"/>
        <v>0</v>
      </c>
      <c r="R118">
        <f t="shared" si="111"/>
        <v>0</v>
      </c>
      <c r="S118">
        <f t="shared" si="112"/>
        <v>0</v>
      </c>
      <c r="T118">
        <f t="shared" si="113"/>
        <v>0</v>
      </c>
      <c r="U118">
        <f t="shared" si="114"/>
        <v>0</v>
      </c>
      <c r="V118">
        <f t="shared" si="115"/>
        <v>0</v>
      </c>
      <c r="W118">
        <f t="shared" si="116"/>
        <v>0</v>
      </c>
      <c r="X118">
        <f t="shared" si="117"/>
        <v>0</v>
      </c>
      <c r="Y118">
        <f t="shared" si="118"/>
        <v>0</v>
      </c>
      <c r="AA118">
        <v>16670161</v>
      </c>
      <c r="AB118">
        <f t="shared" si="119"/>
        <v>15556.73</v>
      </c>
      <c r="AC118">
        <f t="shared" si="120"/>
        <v>15556.73</v>
      </c>
      <c r="AD118">
        <f t="shared" si="121"/>
        <v>0</v>
      </c>
      <c r="AE118">
        <f t="shared" si="122"/>
        <v>0</v>
      </c>
      <c r="AF118">
        <f t="shared" si="123"/>
        <v>0</v>
      </c>
      <c r="AG118">
        <f t="shared" si="124"/>
        <v>0</v>
      </c>
      <c r="AH118">
        <f t="shared" si="125"/>
        <v>0</v>
      </c>
      <c r="AI118">
        <f t="shared" si="126"/>
        <v>0</v>
      </c>
      <c r="AJ118">
        <f t="shared" si="127"/>
        <v>0</v>
      </c>
      <c r="AK118">
        <v>15556.73</v>
      </c>
      <c r="AL118">
        <v>15556.73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68</v>
      </c>
      <c r="AU118">
        <v>48</v>
      </c>
      <c r="AV118">
        <v>1</v>
      </c>
      <c r="AW118">
        <v>1</v>
      </c>
      <c r="AZ118">
        <v>1</v>
      </c>
      <c r="BA118">
        <v>1</v>
      </c>
      <c r="BB118">
        <v>1</v>
      </c>
      <c r="BC118">
        <v>3.53</v>
      </c>
      <c r="BD118" t="s">
        <v>6</v>
      </c>
      <c r="BE118" t="s">
        <v>6</v>
      </c>
      <c r="BF118" t="s">
        <v>6</v>
      </c>
      <c r="BG118" t="s">
        <v>6</v>
      </c>
      <c r="BH118">
        <v>3</v>
      </c>
      <c r="BI118">
        <v>2</v>
      </c>
      <c r="BJ118" t="s">
        <v>6</v>
      </c>
      <c r="BM118">
        <v>110011</v>
      </c>
      <c r="BN118">
        <v>0</v>
      </c>
      <c r="BO118" t="s">
        <v>6</v>
      </c>
      <c r="BP118">
        <v>0</v>
      </c>
      <c r="BQ118">
        <v>3</v>
      </c>
      <c r="BR118">
        <v>0</v>
      </c>
      <c r="BS118">
        <v>1</v>
      </c>
      <c r="BT118">
        <v>1</v>
      </c>
      <c r="BU118">
        <v>1</v>
      </c>
      <c r="BV118">
        <v>1</v>
      </c>
      <c r="BW118">
        <v>1</v>
      </c>
      <c r="BX118">
        <v>1</v>
      </c>
      <c r="BY118" t="s">
        <v>6</v>
      </c>
      <c r="BZ118">
        <v>80</v>
      </c>
      <c r="CA118">
        <v>60</v>
      </c>
      <c r="CF118">
        <v>0</v>
      </c>
      <c r="CG118">
        <v>0</v>
      </c>
      <c r="CM118">
        <v>0</v>
      </c>
      <c r="CN118" t="s">
        <v>6</v>
      </c>
      <c r="CO118">
        <v>0</v>
      </c>
      <c r="CP118">
        <f t="shared" si="128"/>
        <v>54915.26</v>
      </c>
      <c r="CQ118">
        <f t="shared" si="129"/>
        <v>54915.256899999993</v>
      </c>
      <c r="CR118">
        <f t="shared" si="130"/>
        <v>0</v>
      </c>
      <c r="CS118">
        <f t="shared" si="131"/>
        <v>0</v>
      </c>
      <c r="CT118">
        <f t="shared" si="132"/>
        <v>0</v>
      </c>
      <c r="CU118">
        <f t="shared" si="133"/>
        <v>0</v>
      </c>
      <c r="CV118">
        <f t="shared" si="134"/>
        <v>0</v>
      </c>
      <c r="CW118">
        <f t="shared" si="135"/>
        <v>0</v>
      </c>
      <c r="CX118">
        <f t="shared" si="136"/>
        <v>0</v>
      </c>
      <c r="CY118">
        <f t="shared" si="137"/>
        <v>0</v>
      </c>
      <c r="CZ118">
        <f t="shared" si="138"/>
        <v>0</v>
      </c>
      <c r="DC118" t="s">
        <v>6</v>
      </c>
      <c r="DD118" t="s">
        <v>6</v>
      </c>
      <c r="DE118" t="s">
        <v>6</v>
      </c>
      <c r="DF118" t="s">
        <v>6</v>
      </c>
      <c r="DG118" t="s">
        <v>6</v>
      </c>
      <c r="DH118" t="s">
        <v>6</v>
      </c>
      <c r="DI118" t="s">
        <v>6</v>
      </c>
      <c r="DJ118" t="s">
        <v>6</v>
      </c>
      <c r="DK118" t="s">
        <v>6</v>
      </c>
      <c r="DL118" t="s">
        <v>6</v>
      </c>
      <c r="DM118" t="s">
        <v>6</v>
      </c>
      <c r="DN118">
        <v>0</v>
      </c>
      <c r="DO118">
        <v>0</v>
      </c>
      <c r="DP118">
        <v>1</v>
      </c>
      <c r="DQ118">
        <v>1</v>
      </c>
      <c r="DU118">
        <v>1013</v>
      </c>
      <c r="DV118" t="s">
        <v>18</v>
      </c>
      <c r="DW118" t="s">
        <v>18</v>
      </c>
      <c r="DX118">
        <v>1</v>
      </c>
      <c r="EE118">
        <v>16510417</v>
      </c>
      <c r="EF118">
        <v>3</v>
      </c>
      <c r="EG118" t="s">
        <v>23</v>
      </c>
      <c r="EH118">
        <v>0</v>
      </c>
      <c r="EI118" t="s">
        <v>6</v>
      </c>
      <c r="EJ118">
        <v>2</v>
      </c>
      <c r="EK118">
        <v>110011</v>
      </c>
      <c r="EL118" t="s">
        <v>24</v>
      </c>
      <c r="EM118" t="s">
        <v>25</v>
      </c>
      <c r="EO118" t="s">
        <v>6</v>
      </c>
      <c r="EQ118">
        <v>0</v>
      </c>
      <c r="ER118">
        <v>54915.25</v>
      </c>
      <c r="ES118">
        <v>15556.73</v>
      </c>
      <c r="ET118">
        <v>0</v>
      </c>
      <c r="EU118">
        <v>0</v>
      </c>
      <c r="EV118">
        <v>0</v>
      </c>
      <c r="EW118">
        <v>0</v>
      </c>
      <c r="EX118">
        <v>0</v>
      </c>
      <c r="EZ118">
        <v>5</v>
      </c>
      <c r="FC118">
        <v>1</v>
      </c>
      <c r="FD118">
        <v>18</v>
      </c>
      <c r="FF118">
        <v>64800</v>
      </c>
      <c r="FQ118">
        <v>0</v>
      </c>
      <c r="FR118">
        <f t="shared" si="139"/>
        <v>0</v>
      </c>
      <c r="FS118">
        <v>0</v>
      </c>
      <c r="FV118" t="s">
        <v>153</v>
      </c>
      <c r="FW118" t="s">
        <v>154</v>
      </c>
      <c r="FX118">
        <v>80</v>
      </c>
      <c r="FY118">
        <v>60</v>
      </c>
      <c r="GA118" t="s">
        <v>185</v>
      </c>
      <c r="GD118">
        <v>0</v>
      </c>
      <c r="GF118">
        <v>802656617</v>
      </c>
      <c r="GG118">
        <v>2</v>
      </c>
      <c r="GH118">
        <v>3</v>
      </c>
      <c r="GI118">
        <v>3</v>
      </c>
      <c r="GJ118">
        <v>0</v>
      </c>
      <c r="GK118">
        <f>ROUND(R118*(S12)/100,2)</f>
        <v>0</v>
      </c>
      <c r="GL118">
        <f t="shared" si="140"/>
        <v>0</v>
      </c>
      <c r="GM118">
        <f t="shared" si="141"/>
        <v>54915.26</v>
      </c>
      <c r="GN118">
        <f t="shared" si="142"/>
        <v>0</v>
      </c>
      <c r="GO118">
        <f t="shared" si="143"/>
        <v>54915.26</v>
      </c>
      <c r="GP118">
        <f t="shared" si="144"/>
        <v>0</v>
      </c>
      <c r="GR118">
        <v>1</v>
      </c>
      <c r="GS118">
        <v>1</v>
      </c>
      <c r="GT118">
        <v>0</v>
      </c>
      <c r="GU118" t="s">
        <v>6</v>
      </c>
      <c r="GV118">
        <f t="shared" si="145"/>
        <v>0</v>
      </c>
      <c r="GW118">
        <v>1</v>
      </c>
      <c r="GX118">
        <f t="shared" si="146"/>
        <v>0</v>
      </c>
      <c r="HA118">
        <v>0</v>
      </c>
      <c r="HB118">
        <v>0</v>
      </c>
      <c r="IK118">
        <v>0</v>
      </c>
    </row>
    <row r="119" spans="1:255" x14ac:dyDescent="0.2">
      <c r="A119" s="2">
        <v>17</v>
      </c>
      <c r="B119" s="2">
        <v>1</v>
      </c>
      <c r="C119" s="2">
        <f>ROW(SmtRes!A178)</f>
        <v>178</v>
      </c>
      <c r="D119" s="2">
        <f>ROW(EtalonRes!A149)</f>
        <v>149</v>
      </c>
      <c r="E119" s="2" t="s">
        <v>186</v>
      </c>
      <c r="F119" s="2" t="s">
        <v>36</v>
      </c>
      <c r="G119" s="2" t="s">
        <v>187</v>
      </c>
      <c r="H119" s="2" t="s">
        <v>18</v>
      </c>
      <c r="I119" s="2">
        <v>204</v>
      </c>
      <c r="J119" s="2">
        <v>0</v>
      </c>
      <c r="K119" s="2"/>
      <c r="L119" s="2"/>
      <c r="M119" s="2"/>
      <c r="N119" s="2"/>
      <c r="O119" s="2">
        <f t="shared" si="108"/>
        <v>6277.08</v>
      </c>
      <c r="P119" s="2">
        <f t="shared" si="109"/>
        <v>2576.52</v>
      </c>
      <c r="Q119" s="2">
        <f t="shared" si="110"/>
        <v>0</v>
      </c>
      <c r="R119" s="2">
        <f t="shared" si="111"/>
        <v>0</v>
      </c>
      <c r="S119" s="2">
        <f t="shared" si="112"/>
        <v>3700.56</v>
      </c>
      <c r="T119" s="2">
        <f t="shared" si="113"/>
        <v>0</v>
      </c>
      <c r="U119" s="2">
        <f t="shared" si="114"/>
        <v>408</v>
      </c>
      <c r="V119" s="2">
        <f t="shared" si="115"/>
        <v>0</v>
      </c>
      <c r="W119" s="2">
        <f t="shared" si="116"/>
        <v>0</v>
      </c>
      <c r="X119" s="2">
        <f t="shared" si="117"/>
        <v>3404.52</v>
      </c>
      <c r="Y119" s="2">
        <f t="shared" si="118"/>
        <v>2405.36</v>
      </c>
      <c r="Z119" s="2"/>
      <c r="AA119" s="2">
        <v>16670159</v>
      </c>
      <c r="AB119" s="2">
        <f t="shared" si="119"/>
        <v>30.77</v>
      </c>
      <c r="AC119" s="2">
        <f t="shared" si="120"/>
        <v>12.63</v>
      </c>
      <c r="AD119" s="2">
        <f t="shared" si="121"/>
        <v>0</v>
      </c>
      <c r="AE119" s="2">
        <f t="shared" si="122"/>
        <v>0</v>
      </c>
      <c r="AF119" s="2">
        <f t="shared" si="123"/>
        <v>18.14</v>
      </c>
      <c r="AG119" s="2">
        <f t="shared" si="124"/>
        <v>0</v>
      </c>
      <c r="AH119" s="2">
        <f t="shared" si="125"/>
        <v>2</v>
      </c>
      <c r="AI119" s="2">
        <f t="shared" si="126"/>
        <v>0</v>
      </c>
      <c r="AJ119" s="2">
        <f t="shared" si="127"/>
        <v>0</v>
      </c>
      <c r="AK119" s="2">
        <v>30.77</v>
      </c>
      <c r="AL119" s="2">
        <v>12.63</v>
      </c>
      <c r="AM119" s="2">
        <v>0</v>
      </c>
      <c r="AN119" s="2">
        <v>0</v>
      </c>
      <c r="AO119" s="2">
        <v>18.14</v>
      </c>
      <c r="AP119" s="2">
        <v>0</v>
      </c>
      <c r="AQ119" s="2">
        <v>2</v>
      </c>
      <c r="AR119" s="2">
        <v>0</v>
      </c>
      <c r="AS119" s="2">
        <v>0</v>
      </c>
      <c r="AT119" s="2">
        <v>92</v>
      </c>
      <c r="AU119" s="2">
        <v>65</v>
      </c>
      <c r="AV119" s="2">
        <v>1</v>
      </c>
      <c r="AW119" s="2">
        <v>1</v>
      </c>
      <c r="AX119" s="2"/>
      <c r="AY119" s="2"/>
      <c r="AZ119" s="2">
        <v>1</v>
      </c>
      <c r="BA119" s="2">
        <v>1</v>
      </c>
      <c r="BB119" s="2">
        <v>1</v>
      </c>
      <c r="BC119" s="2">
        <v>1</v>
      </c>
      <c r="BD119" s="2" t="s">
        <v>6</v>
      </c>
      <c r="BE119" s="2" t="s">
        <v>6</v>
      </c>
      <c r="BF119" s="2" t="s">
        <v>6</v>
      </c>
      <c r="BG119" s="2" t="s">
        <v>6</v>
      </c>
      <c r="BH119" s="2">
        <v>0</v>
      </c>
      <c r="BI119" s="2">
        <v>2</v>
      </c>
      <c r="BJ119" s="2" t="s">
        <v>38</v>
      </c>
      <c r="BK119" s="2"/>
      <c r="BL119" s="2"/>
      <c r="BM119" s="2">
        <v>110004</v>
      </c>
      <c r="BN119" s="2">
        <v>0</v>
      </c>
      <c r="BO119" s="2" t="s">
        <v>6</v>
      </c>
      <c r="BP119" s="2">
        <v>0</v>
      </c>
      <c r="BQ119" s="2">
        <v>3</v>
      </c>
      <c r="BR119" s="2">
        <v>0</v>
      </c>
      <c r="BS119" s="2">
        <v>1</v>
      </c>
      <c r="BT119" s="2">
        <v>1</v>
      </c>
      <c r="BU119" s="2">
        <v>1</v>
      </c>
      <c r="BV119" s="2">
        <v>1</v>
      </c>
      <c r="BW119" s="2">
        <v>1</v>
      </c>
      <c r="BX119" s="2">
        <v>1</v>
      </c>
      <c r="BY119" s="2" t="s">
        <v>6</v>
      </c>
      <c r="BZ119" s="2">
        <v>92</v>
      </c>
      <c r="CA119" s="2">
        <v>65</v>
      </c>
      <c r="CB119" s="2"/>
      <c r="CC119" s="2"/>
      <c r="CD119" s="2"/>
      <c r="CE119" s="2"/>
      <c r="CF119" s="2">
        <v>0</v>
      </c>
      <c r="CG119" s="2">
        <v>0</v>
      </c>
      <c r="CH119" s="2"/>
      <c r="CI119" s="2"/>
      <c r="CJ119" s="2"/>
      <c r="CK119" s="2"/>
      <c r="CL119" s="2"/>
      <c r="CM119" s="2">
        <v>0</v>
      </c>
      <c r="CN119" s="2" t="s">
        <v>6</v>
      </c>
      <c r="CO119" s="2">
        <v>0</v>
      </c>
      <c r="CP119" s="2">
        <f t="shared" si="128"/>
        <v>6277.08</v>
      </c>
      <c r="CQ119" s="2">
        <f t="shared" si="129"/>
        <v>12.63</v>
      </c>
      <c r="CR119" s="2">
        <f t="shared" si="130"/>
        <v>0</v>
      </c>
      <c r="CS119" s="2">
        <f t="shared" si="131"/>
        <v>0</v>
      </c>
      <c r="CT119" s="2">
        <f t="shared" si="132"/>
        <v>18.14</v>
      </c>
      <c r="CU119" s="2">
        <f t="shared" si="133"/>
        <v>0</v>
      </c>
      <c r="CV119" s="2">
        <f t="shared" si="134"/>
        <v>2</v>
      </c>
      <c r="CW119" s="2">
        <f t="shared" si="135"/>
        <v>0</v>
      </c>
      <c r="CX119" s="2">
        <f t="shared" si="136"/>
        <v>0</v>
      </c>
      <c r="CY119" s="2">
        <f t="shared" si="137"/>
        <v>3404.5152000000003</v>
      </c>
      <c r="CZ119" s="2">
        <f t="shared" si="138"/>
        <v>2405.364</v>
      </c>
      <c r="DA119" s="2"/>
      <c r="DB119" s="2"/>
      <c r="DC119" s="2" t="s">
        <v>6</v>
      </c>
      <c r="DD119" s="2" t="s">
        <v>6</v>
      </c>
      <c r="DE119" s="2" t="s">
        <v>6</v>
      </c>
      <c r="DF119" s="2" t="s">
        <v>6</v>
      </c>
      <c r="DG119" s="2" t="s">
        <v>6</v>
      </c>
      <c r="DH119" s="2" t="s">
        <v>6</v>
      </c>
      <c r="DI119" s="2" t="s">
        <v>6</v>
      </c>
      <c r="DJ119" s="2" t="s">
        <v>6</v>
      </c>
      <c r="DK119" s="2" t="s">
        <v>6</v>
      </c>
      <c r="DL119" s="2" t="s">
        <v>6</v>
      </c>
      <c r="DM119" s="2" t="s">
        <v>6</v>
      </c>
      <c r="DN119" s="2">
        <v>0</v>
      </c>
      <c r="DO119" s="2">
        <v>0</v>
      </c>
      <c r="DP119" s="2">
        <v>1</v>
      </c>
      <c r="DQ119" s="2">
        <v>1</v>
      </c>
      <c r="DR119" s="2"/>
      <c r="DS119" s="2"/>
      <c r="DT119" s="2"/>
      <c r="DU119" s="2">
        <v>1013</v>
      </c>
      <c r="DV119" s="2" t="s">
        <v>18</v>
      </c>
      <c r="DW119" s="2" t="s">
        <v>18</v>
      </c>
      <c r="DX119" s="2">
        <v>1</v>
      </c>
      <c r="DY119" s="2"/>
      <c r="DZ119" s="2"/>
      <c r="EA119" s="2"/>
      <c r="EB119" s="2"/>
      <c r="EC119" s="2"/>
      <c r="ED119" s="2"/>
      <c r="EE119" s="2">
        <v>16510374</v>
      </c>
      <c r="EF119" s="2">
        <v>3</v>
      </c>
      <c r="EG119" s="2" t="s">
        <v>23</v>
      </c>
      <c r="EH119" s="2">
        <v>0</v>
      </c>
      <c r="EI119" s="2" t="s">
        <v>6</v>
      </c>
      <c r="EJ119" s="2">
        <v>2</v>
      </c>
      <c r="EK119" s="2">
        <v>110004</v>
      </c>
      <c r="EL119" s="2" t="s">
        <v>39</v>
      </c>
      <c r="EM119" s="2" t="s">
        <v>25</v>
      </c>
      <c r="EN119" s="2"/>
      <c r="EO119" s="2" t="s">
        <v>6</v>
      </c>
      <c r="EP119" s="2"/>
      <c r="EQ119" s="2">
        <v>0</v>
      </c>
      <c r="ER119" s="2">
        <v>30.77</v>
      </c>
      <c r="ES119" s="2">
        <v>12.63</v>
      </c>
      <c r="ET119" s="2">
        <v>0</v>
      </c>
      <c r="EU119" s="2">
        <v>0</v>
      </c>
      <c r="EV119" s="2">
        <v>18.14</v>
      </c>
      <c r="EW119" s="2">
        <v>2</v>
      </c>
      <c r="EX119" s="2">
        <v>0</v>
      </c>
      <c r="EY119" s="2">
        <v>0</v>
      </c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>
        <v>0</v>
      </c>
      <c r="FR119" s="2">
        <f t="shared" si="139"/>
        <v>0</v>
      </c>
      <c r="FS119" s="2">
        <v>0</v>
      </c>
      <c r="FT119" s="2"/>
      <c r="FU119" s="2"/>
      <c r="FV119" s="2"/>
      <c r="FW119" s="2"/>
      <c r="FX119" s="2">
        <v>92</v>
      </c>
      <c r="FY119" s="2">
        <v>65</v>
      </c>
      <c r="FZ119" s="2"/>
      <c r="GA119" s="2" t="s">
        <v>6</v>
      </c>
      <c r="GB119" s="2"/>
      <c r="GC119" s="2"/>
      <c r="GD119" s="2">
        <v>0</v>
      </c>
      <c r="GE119" s="2"/>
      <c r="GF119" s="2">
        <v>-1929198871</v>
      </c>
      <c r="GG119" s="2">
        <v>1</v>
      </c>
      <c r="GH119" s="2">
        <v>1</v>
      </c>
      <c r="GI119" s="2">
        <v>-2</v>
      </c>
      <c r="GJ119" s="2">
        <v>0</v>
      </c>
      <c r="GK119" s="2">
        <f>ROUND(R119*(R12)/100,2)</f>
        <v>0</v>
      </c>
      <c r="GL119" s="2">
        <f t="shared" si="140"/>
        <v>0</v>
      </c>
      <c r="GM119" s="2">
        <f t="shared" si="141"/>
        <v>12086.96</v>
      </c>
      <c r="GN119" s="2">
        <f t="shared" si="142"/>
        <v>0</v>
      </c>
      <c r="GO119" s="2">
        <f t="shared" si="143"/>
        <v>12086.96</v>
      </c>
      <c r="GP119" s="2">
        <f t="shared" si="144"/>
        <v>0</v>
      </c>
      <c r="GQ119" s="2"/>
      <c r="GR119" s="2">
        <v>0</v>
      </c>
      <c r="GS119" s="2">
        <v>3</v>
      </c>
      <c r="GT119" s="2">
        <v>0</v>
      </c>
      <c r="GU119" s="2" t="s">
        <v>6</v>
      </c>
      <c r="GV119" s="2">
        <f t="shared" si="145"/>
        <v>0</v>
      </c>
      <c r="GW119" s="2">
        <v>1</v>
      </c>
      <c r="GX119" s="2">
        <f t="shared" si="146"/>
        <v>0</v>
      </c>
      <c r="GY119" s="2"/>
      <c r="GZ119" s="2"/>
      <c r="HA119" s="2">
        <v>0</v>
      </c>
      <c r="HB119" s="2">
        <v>0</v>
      </c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  <c r="HW119" s="2"/>
      <c r="HX119" s="2"/>
      <c r="HY119" s="2"/>
      <c r="HZ119" s="2"/>
      <c r="IA119" s="2"/>
      <c r="IB119" s="2"/>
      <c r="IC119" s="2"/>
      <c r="ID119" s="2"/>
      <c r="IE119" s="2"/>
      <c r="IF119" s="2"/>
      <c r="IG119" s="2"/>
      <c r="IH119" s="2"/>
      <c r="II119" s="2"/>
      <c r="IJ119" s="2"/>
      <c r="IK119" s="2">
        <v>0</v>
      </c>
      <c r="IL119" s="2"/>
      <c r="IM119" s="2"/>
      <c r="IN119" s="2"/>
      <c r="IO119" s="2"/>
      <c r="IP119" s="2"/>
      <c r="IQ119" s="2"/>
      <c r="IR119" s="2"/>
      <c r="IS119" s="2"/>
      <c r="IT119" s="2"/>
      <c r="IU119" s="2"/>
    </row>
    <row r="120" spans="1:255" x14ac:dyDescent="0.2">
      <c r="A120">
        <v>17</v>
      </c>
      <c r="B120">
        <v>1</v>
      </c>
      <c r="C120">
        <f>ROW(SmtRes!A184)</f>
        <v>184</v>
      </c>
      <c r="D120">
        <f>ROW(EtalonRes!A154)</f>
        <v>154</v>
      </c>
      <c r="E120" t="s">
        <v>186</v>
      </c>
      <c r="F120" t="s">
        <v>36</v>
      </c>
      <c r="G120" t="s">
        <v>187</v>
      </c>
      <c r="H120" t="s">
        <v>18</v>
      </c>
      <c r="I120">
        <v>204</v>
      </c>
      <c r="J120">
        <v>0</v>
      </c>
      <c r="O120">
        <f t="shared" si="108"/>
        <v>40989.339999999997</v>
      </c>
      <c r="P120">
        <f t="shared" si="109"/>
        <v>16824.68</v>
      </c>
      <c r="Q120">
        <f t="shared" si="110"/>
        <v>0</v>
      </c>
      <c r="R120">
        <f t="shared" si="111"/>
        <v>0</v>
      </c>
      <c r="S120">
        <f t="shared" si="112"/>
        <v>24164.66</v>
      </c>
      <c r="T120">
        <f t="shared" si="113"/>
        <v>0</v>
      </c>
      <c r="U120">
        <f t="shared" si="114"/>
        <v>408</v>
      </c>
      <c r="V120">
        <f t="shared" si="115"/>
        <v>0</v>
      </c>
      <c r="W120">
        <f t="shared" si="116"/>
        <v>0</v>
      </c>
      <c r="X120">
        <f t="shared" si="117"/>
        <v>22231.49</v>
      </c>
      <c r="Y120">
        <f t="shared" si="118"/>
        <v>15707.03</v>
      </c>
      <c r="AA120">
        <v>16670161</v>
      </c>
      <c r="AB120">
        <f t="shared" si="119"/>
        <v>30.77</v>
      </c>
      <c r="AC120">
        <f t="shared" si="120"/>
        <v>12.63</v>
      </c>
      <c r="AD120">
        <f t="shared" si="121"/>
        <v>0</v>
      </c>
      <c r="AE120">
        <f t="shared" si="122"/>
        <v>0</v>
      </c>
      <c r="AF120">
        <f t="shared" si="123"/>
        <v>18.14</v>
      </c>
      <c r="AG120">
        <f t="shared" si="124"/>
        <v>0</v>
      </c>
      <c r="AH120">
        <f t="shared" si="125"/>
        <v>2</v>
      </c>
      <c r="AI120">
        <f t="shared" si="126"/>
        <v>0</v>
      </c>
      <c r="AJ120">
        <f t="shared" si="127"/>
        <v>0</v>
      </c>
      <c r="AK120">
        <v>30.77</v>
      </c>
      <c r="AL120">
        <v>12.63</v>
      </c>
      <c r="AM120">
        <v>0</v>
      </c>
      <c r="AN120">
        <v>0</v>
      </c>
      <c r="AO120">
        <v>18.14</v>
      </c>
      <c r="AP120">
        <v>0</v>
      </c>
      <c r="AQ120">
        <v>2</v>
      </c>
      <c r="AR120">
        <v>0</v>
      </c>
      <c r="AS120">
        <v>0</v>
      </c>
      <c r="AT120">
        <v>92</v>
      </c>
      <c r="AU120">
        <v>65</v>
      </c>
      <c r="AV120">
        <v>1</v>
      </c>
      <c r="AW120">
        <v>1</v>
      </c>
      <c r="AZ120">
        <v>6.53</v>
      </c>
      <c r="BA120">
        <v>6.53</v>
      </c>
      <c r="BB120">
        <v>6.53</v>
      </c>
      <c r="BC120">
        <v>6.53</v>
      </c>
      <c r="BD120" t="s">
        <v>6</v>
      </c>
      <c r="BE120" t="s">
        <v>6</v>
      </c>
      <c r="BF120" t="s">
        <v>6</v>
      </c>
      <c r="BG120" t="s">
        <v>6</v>
      </c>
      <c r="BH120">
        <v>0</v>
      </c>
      <c r="BI120">
        <v>2</v>
      </c>
      <c r="BJ120" t="s">
        <v>38</v>
      </c>
      <c r="BM120">
        <v>110004</v>
      </c>
      <c r="BN120">
        <v>0</v>
      </c>
      <c r="BO120" t="s">
        <v>6</v>
      </c>
      <c r="BP120">
        <v>0</v>
      </c>
      <c r="BQ120">
        <v>3</v>
      </c>
      <c r="BR120">
        <v>0</v>
      </c>
      <c r="BS120">
        <v>6.53</v>
      </c>
      <c r="BT120">
        <v>1</v>
      </c>
      <c r="BU120">
        <v>1</v>
      </c>
      <c r="BV120">
        <v>1</v>
      </c>
      <c r="BW120">
        <v>1</v>
      </c>
      <c r="BX120">
        <v>1</v>
      </c>
      <c r="BY120" t="s">
        <v>6</v>
      </c>
      <c r="BZ120">
        <v>92</v>
      </c>
      <c r="CA120">
        <v>65</v>
      </c>
      <c r="CF120">
        <v>0</v>
      </c>
      <c r="CG120">
        <v>0</v>
      </c>
      <c r="CM120">
        <v>0</v>
      </c>
      <c r="CN120" t="s">
        <v>6</v>
      </c>
      <c r="CO120">
        <v>0</v>
      </c>
      <c r="CP120">
        <f t="shared" si="128"/>
        <v>40989.339999999997</v>
      </c>
      <c r="CQ120">
        <f t="shared" si="129"/>
        <v>82.473900000000015</v>
      </c>
      <c r="CR120">
        <f t="shared" si="130"/>
        <v>0</v>
      </c>
      <c r="CS120">
        <f t="shared" si="131"/>
        <v>0</v>
      </c>
      <c r="CT120">
        <f t="shared" si="132"/>
        <v>118.45420000000001</v>
      </c>
      <c r="CU120">
        <f t="shared" si="133"/>
        <v>0</v>
      </c>
      <c r="CV120">
        <f t="shared" si="134"/>
        <v>2</v>
      </c>
      <c r="CW120">
        <f t="shared" si="135"/>
        <v>0</v>
      </c>
      <c r="CX120">
        <f t="shared" si="136"/>
        <v>0</v>
      </c>
      <c r="CY120">
        <f t="shared" si="137"/>
        <v>22231.487200000003</v>
      </c>
      <c r="CZ120">
        <f t="shared" si="138"/>
        <v>15707.028999999999</v>
      </c>
      <c r="DC120" t="s">
        <v>6</v>
      </c>
      <c r="DD120" t="s">
        <v>6</v>
      </c>
      <c r="DE120" t="s">
        <v>6</v>
      </c>
      <c r="DF120" t="s">
        <v>6</v>
      </c>
      <c r="DG120" t="s">
        <v>6</v>
      </c>
      <c r="DH120" t="s">
        <v>6</v>
      </c>
      <c r="DI120" t="s">
        <v>6</v>
      </c>
      <c r="DJ120" t="s">
        <v>6</v>
      </c>
      <c r="DK120" t="s">
        <v>6</v>
      </c>
      <c r="DL120" t="s">
        <v>6</v>
      </c>
      <c r="DM120" t="s">
        <v>6</v>
      </c>
      <c r="DN120">
        <v>0</v>
      </c>
      <c r="DO120">
        <v>0</v>
      </c>
      <c r="DP120">
        <v>1</v>
      </c>
      <c r="DQ120">
        <v>1</v>
      </c>
      <c r="DU120">
        <v>1013</v>
      </c>
      <c r="DV120" t="s">
        <v>18</v>
      </c>
      <c r="DW120" t="s">
        <v>18</v>
      </c>
      <c r="DX120">
        <v>1</v>
      </c>
      <c r="EE120">
        <v>16510374</v>
      </c>
      <c r="EF120">
        <v>3</v>
      </c>
      <c r="EG120" t="s">
        <v>23</v>
      </c>
      <c r="EH120">
        <v>0</v>
      </c>
      <c r="EI120" t="s">
        <v>6</v>
      </c>
      <c r="EJ120">
        <v>2</v>
      </c>
      <c r="EK120">
        <v>110004</v>
      </c>
      <c r="EL120" t="s">
        <v>39</v>
      </c>
      <c r="EM120" t="s">
        <v>25</v>
      </c>
      <c r="EO120" t="s">
        <v>6</v>
      </c>
      <c r="EQ120">
        <v>0</v>
      </c>
      <c r="ER120">
        <v>30.77</v>
      </c>
      <c r="ES120">
        <v>12.63</v>
      </c>
      <c r="ET120">
        <v>0</v>
      </c>
      <c r="EU120">
        <v>0</v>
      </c>
      <c r="EV120">
        <v>18.14</v>
      </c>
      <c r="EW120">
        <v>2</v>
      </c>
      <c r="EX120">
        <v>0</v>
      </c>
      <c r="EY120">
        <v>0</v>
      </c>
      <c r="FQ120">
        <v>0</v>
      </c>
      <c r="FR120">
        <f t="shared" si="139"/>
        <v>0</v>
      </c>
      <c r="FS120">
        <v>0</v>
      </c>
      <c r="FX120">
        <v>92</v>
      </c>
      <c r="FY120">
        <v>65</v>
      </c>
      <c r="GA120" t="s">
        <v>6</v>
      </c>
      <c r="GD120">
        <v>0</v>
      </c>
      <c r="GF120">
        <v>-1929198871</v>
      </c>
      <c r="GG120">
        <v>1</v>
      </c>
      <c r="GH120">
        <v>1</v>
      </c>
      <c r="GI120">
        <v>4</v>
      </c>
      <c r="GJ120">
        <v>0</v>
      </c>
      <c r="GK120">
        <f>ROUND(R120*(S12)/100,2)</f>
        <v>0</v>
      </c>
      <c r="GL120">
        <f t="shared" si="140"/>
        <v>0</v>
      </c>
      <c r="GM120">
        <f t="shared" si="141"/>
        <v>78927.86</v>
      </c>
      <c r="GN120">
        <f t="shared" si="142"/>
        <v>0</v>
      </c>
      <c r="GO120">
        <f t="shared" si="143"/>
        <v>78927.86</v>
      </c>
      <c r="GP120">
        <f t="shared" si="144"/>
        <v>0</v>
      </c>
      <c r="GR120">
        <v>0</v>
      </c>
      <c r="GS120">
        <v>3</v>
      </c>
      <c r="GT120">
        <v>0</v>
      </c>
      <c r="GU120" t="s">
        <v>6</v>
      </c>
      <c r="GV120">
        <f t="shared" si="145"/>
        <v>0</v>
      </c>
      <c r="GW120">
        <v>1</v>
      </c>
      <c r="GX120">
        <f t="shared" si="146"/>
        <v>0</v>
      </c>
      <c r="HA120">
        <v>0</v>
      </c>
      <c r="HB120">
        <v>0</v>
      </c>
      <c r="IK120">
        <v>0</v>
      </c>
    </row>
    <row r="121" spans="1:255" x14ac:dyDescent="0.2">
      <c r="A121" s="2">
        <v>18</v>
      </c>
      <c r="B121" s="2">
        <v>1</v>
      </c>
      <c r="C121" s="2">
        <v>178</v>
      </c>
      <c r="D121" s="2"/>
      <c r="E121" s="2" t="s">
        <v>188</v>
      </c>
      <c r="F121" s="2" t="s">
        <v>151</v>
      </c>
      <c r="G121" s="2" t="s">
        <v>189</v>
      </c>
      <c r="H121" s="2" t="s">
        <v>18</v>
      </c>
      <c r="I121" s="2">
        <f>I119*J121</f>
        <v>204</v>
      </c>
      <c r="J121" s="2">
        <v>1</v>
      </c>
      <c r="K121" s="2"/>
      <c r="L121" s="2"/>
      <c r="M121" s="2"/>
      <c r="N121" s="2"/>
      <c r="O121" s="2">
        <f t="shared" si="108"/>
        <v>0</v>
      </c>
      <c r="P121" s="2">
        <f t="shared" si="109"/>
        <v>0</v>
      </c>
      <c r="Q121" s="2">
        <f t="shared" si="110"/>
        <v>0</v>
      </c>
      <c r="R121" s="2">
        <f t="shared" si="111"/>
        <v>0</v>
      </c>
      <c r="S121" s="2">
        <f t="shared" si="112"/>
        <v>0</v>
      </c>
      <c r="T121" s="2">
        <f t="shared" si="113"/>
        <v>0</v>
      </c>
      <c r="U121" s="2">
        <f t="shared" si="114"/>
        <v>0</v>
      </c>
      <c r="V121" s="2">
        <f t="shared" si="115"/>
        <v>0</v>
      </c>
      <c r="W121" s="2">
        <f t="shared" si="116"/>
        <v>0</v>
      </c>
      <c r="X121" s="2">
        <f t="shared" si="117"/>
        <v>0</v>
      </c>
      <c r="Y121" s="2">
        <f t="shared" si="118"/>
        <v>0</v>
      </c>
      <c r="Z121" s="2"/>
      <c r="AA121" s="2">
        <v>16670159</v>
      </c>
      <c r="AB121" s="2">
        <f t="shared" si="119"/>
        <v>0</v>
      </c>
      <c r="AC121" s="2">
        <f t="shared" si="120"/>
        <v>0</v>
      </c>
      <c r="AD121" s="2">
        <f t="shared" si="121"/>
        <v>0</v>
      </c>
      <c r="AE121" s="2">
        <f t="shared" si="122"/>
        <v>0</v>
      </c>
      <c r="AF121" s="2">
        <f t="shared" si="123"/>
        <v>0</v>
      </c>
      <c r="AG121" s="2">
        <f t="shared" si="124"/>
        <v>0</v>
      </c>
      <c r="AH121" s="2">
        <f t="shared" si="125"/>
        <v>0</v>
      </c>
      <c r="AI121" s="2">
        <f t="shared" si="126"/>
        <v>0</v>
      </c>
      <c r="AJ121" s="2">
        <f t="shared" si="127"/>
        <v>0</v>
      </c>
      <c r="AK121" s="2">
        <v>0</v>
      </c>
      <c r="AL121" s="2">
        <v>0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 s="2">
        <v>0</v>
      </c>
      <c r="AT121" s="2">
        <v>92</v>
      </c>
      <c r="AU121" s="2">
        <v>65</v>
      </c>
      <c r="AV121" s="2">
        <v>1</v>
      </c>
      <c r="AW121" s="2">
        <v>1</v>
      </c>
      <c r="AX121" s="2"/>
      <c r="AY121" s="2"/>
      <c r="AZ121" s="2">
        <v>1</v>
      </c>
      <c r="BA121" s="2">
        <v>1</v>
      </c>
      <c r="BB121" s="2">
        <v>1</v>
      </c>
      <c r="BC121" s="2">
        <v>1</v>
      </c>
      <c r="BD121" s="2" t="s">
        <v>6</v>
      </c>
      <c r="BE121" s="2" t="s">
        <v>6</v>
      </c>
      <c r="BF121" s="2" t="s">
        <v>6</v>
      </c>
      <c r="BG121" s="2" t="s">
        <v>6</v>
      </c>
      <c r="BH121" s="2">
        <v>3</v>
      </c>
      <c r="BI121" s="2">
        <v>2</v>
      </c>
      <c r="BJ121" s="2" t="s">
        <v>6</v>
      </c>
      <c r="BK121" s="2"/>
      <c r="BL121" s="2"/>
      <c r="BM121" s="2">
        <v>110004</v>
      </c>
      <c r="BN121" s="2">
        <v>0</v>
      </c>
      <c r="BO121" s="2" t="s">
        <v>6</v>
      </c>
      <c r="BP121" s="2">
        <v>0</v>
      </c>
      <c r="BQ121" s="2">
        <v>3</v>
      </c>
      <c r="BR121" s="2">
        <v>0</v>
      </c>
      <c r="BS121" s="2">
        <v>1</v>
      </c>
      <c r="BT121" s="2">
        <v>1</v>
      </c>
      <c r="BU121" s="2">
        <v>1</v>
      </c>
      <c r="BV121" s="2">
        <v>1</v>
      </c>
      <c r="BW121" s="2">
        <v>1</v>
      </c>
      <c r="BX121" s="2">
        <v>1</v>
      </c>
      <c r="BY121" s="2" t="s">
        <v>6</v>
      </c>
      <c r="BZ121" s="2">
        <v>92</v>
      </c>
      <c r="CA121" s="2">
        <v>65</v>
      </c>
      <c r="CB121" s="2"/>
      <c r="CC121" s="2"/>
      <c r="CD121" s="2"/>
      <c r="CE121" s="2"/>
      <c r="CF121" s="2">
        <v>0</v>
      </c>
      <c r="CG121" s="2">
        <v>0</v>
      </c>
      <c r="CH121" s="2"/>
      <c r="CI121" s="2"/>
      <c r="CJ121" s="2"/>
      <c r="CK121" s="2"/>
      <c r="CL121" s="2"/>
      <c r="CM121" s="2">
        <v>0</v>
      </c>
      <c r="CN121" s="2" t="s">
        <v>6</v>
      </c>
      <c r="CO121" s="2">
        <v>0</v>
      </c>
      <c r="CP121" s="2">
        <f t="shared" si="128"/>
        <v>0</v>
      </c>
      <c r="CQ121" s="2">
        <f t="shared" si="129"/>
        <v>0</v>
      </c>
      <c r="CR121" s="2">
        <f t="shared" si="130"/>
        <v>0</v>
      </c>
      <c r="CS121" s="2">
        <f t="shared" si="131"/>
        <v>0</v>
      </c>
      <c r="CT121" s="2">
        <f t="shared" si="132"/>
        <v>0</v>
      </c>
      <c r="CU121" s="2">
        <f t="shared" si="133"/>
        <v>0</v>
      </c>
      <c r="CV121" s="2">
        <f t="shared" si="134"/>
        <v>0</v>
      </c>
      <c r="CW121" s="2">
        <f t="shared" si="135"/>
        <v>0</v>
      </c>
      <c r="CX121" s="2">
        <f t="shared" si="136"/>
        <v>0</v>
      </c>
      <c r="CY121" s="2">
        <f t="shared" si="137"/>
        <v>0</v>
      </c>
      <c r="CZ121" s="2">
        <f t="shared" si="138"/>
        <v>0</v>
      </c>
      <c r="DA121" s="2"/>
      <c r="DB121" s="2"/>
      <c r="DC121" s="2" t="s">
        <v>6</v>
      </c>
      <c r="DD121" s="2" t="s">
        <v>6</v>
      </c>
      <c r="DE121" s="2" t="s">
        <v>6</v>
      </c>
      <c r="DF121" s="2" t="s">
        <v>6</v>
      </c>
      <c r="DG121" s="2" t="s">
        <v>6</v>
      </c>
      <c r="DH121" s="2" t="s">
        <v>6</v>
      </c>
      <c r="DI121" s="2" t="s">
        <v>6</v>
      </c>
      <c r="DJ121" s="2" t="s">
        <v>6</v>
      </c>
      <c r="DK121" s="2" t="s">
        <v>6</v>
      </c>
      <c r="DL121" s="2" t="s">
        <v>6</v>
      </c>
      <c r="DM121" s="2" t="s">
        <v>6</v>
      </c>
      <c r="DN121" s="2">
        <v>0</v>
      </c>
      <c r="DO121" s="2">
        <v>0</v>
      </c>
      <c r="DP121" s="2">
        <v>1</v>
      </c>
      <c r="DQ121" s="2">
        <v>1</v>
      </c>
      <c r="DR121" s="2"/>
      <c r="DS121" s="2"/>
      <c r="DT121" s="2"/>
      <c r="DU121" s="2">
        <v>1013</v>
      </c>
      <c r="DV121" s="2" t="s">
        <v>18</v>
      </c>
      <c r="DW121" s="2" t="s">
        <v>18</v>
      </c>
      <c r="DX121" s="2">
        <v>1</v>
      </c>
      <c r="DY121" s="2"/>
      <c r="DZ121" s="2"/>
      <c r="EA121" s="2"/>
      <c r="EB121" s="2"/>
      <c r="EC121" s="2"/>
      <c r="ED121" s="2"/>
      <c r="EE121" s="2">
        <v>16510374</v>
      </c>
      <c r="EF121" s="2">
        <v>3</v>
      </c>
      <c r="EG121" s="2" t="s">
        <v>23</v>
      </c>
      <c r="EH121" s="2">
        <v>0</v>
      </c>
      <c r="EI121" s="2" t="s">
        <v>6</v>
      </c>
      <c r="EJ121" s="2">
        <v>2</v>
      </c>
      <c r="EK121" s="2">
        <v>110004</v>
      </c>
      <c r="EL121" s="2" t="s">
        <v>39</v>
      </c>
      <c r="EM121" s="2" t="s">
        <v>25</v>
      </c>
      <c r="EN121" s="2"/>
      <c r="EO121" s="2" t="s">
        <v>6</v>
      </c>
      <c r="EP121" s="2"/>
      <c r="EQ121" s="2">
        <v>0</v>
      </c>
      <c r="ER121" s="2">
        <v>0</v>
      </c>
      <c r="ES121" s="2">
        <v>0</v>
      </c>
      <c r="ET121" s="2">
        <v>0</v>
      </c>
      <c r="EU121" s="2">
        <v>0</v>
      </c>
      <c r="EV121" s="2">
        <v>0</v>
      </c>
      <c r="EW121" s="2">
        <v>0</v>
      </c>
      <c r="EX121" s="2">
        <v>0</v>
      </c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>
        <v>0</v>
      </c>
      <c r="FR121" s="2">
        <f t="shared" si="139"/>
        <v>0</v>
      </c>
      <c r="FS121" s="2">
        <v>0</v>
      </c>
      <c r="FT121" s="2"/>
      <c r="FU121" s="2"/>
      <c r="FV121" s="2"/>
      <c r="FW121" s="2"/>
      <c r="FX121" s="2">
        <v>92</v>
      </c>
      <c r="FY121" s="2">
        <v>65</v>
      </c>
      <c r="FZ121" s="2"/>
      <c r="GA121" s="2" t="s">
        <v>6</v>
      </c>
      <c r="GB121" s="2"/>
      <c r="GC121" s="2"/>
      <c r="GD121" s="2">
        <v>0</v>
      </c>
      <c r="GE121" s="2"/>
      <c r="GF121" s="2">
        <v>1050611375</v>
      </c>
      <c r="GG121" s="2">
        <v>1</v>
      </c>
      <c r="GH121" s="2">
        <v>0</v>
      </c>
      <c r="GI121" s="2">
        <v>-2</v>
      </c>
      <c r="GJ121" s="2">
        <v>0</v>
      </c>
      <c r="GK121" s="2">
        <f>ROUND(R121*(R12)/100,2)</f>
        <v>0</v>
      </c>
      <c r="GL121" s="2">
        <f t="shared" si="140"/>
        <v>0</v>
      </c>
      <c r="GM121" s="2">
        <f t="shared" si="141"/>
        <v>0</v>
      </c>
      <c r="GN121" s="2">
        <f t="shared" si="142"/>
        <v>0</v>
      </c>
      <c r="GO121" s="2">
        <f t="shared" si="143"/>
        <v>0</v>
      </c>
      <c r="GP121" s="2">
        <f t="shared" si="144"/>
        <v>0</v>
      </c>
      <c r="GQ121" s="2"/>
      <c r="GR121" s="2">
        <v>0</v>
      </c>
      <c r="GS121" s="2">
        <v>3</v>
      </c>
      <c r="GT121" s="2">
        <v>0</v>
      </c>
      <c r="GU121" s="2" t="s">
        <v>6</v>
      </c>
      <c r="GV121" s="2">
        <f t="shared" si="145"/>
        <v>0</v>
      </c>
      <c r="GW121" s="2">
        <v>1</v>
      </c>
      <c r="GX121" s="2">
        <f t="shared" si="146"/>
        <v>0</v>
      </c>
      <c r="GY121" s="2"/>
      <c r="GZ121" s="2"/>
      <c r="HA121" s="2">
        <v>0</v>
      </c>
      <c r="HB121" s="2">
        <v>0</v>
      </c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  <c r="HO121" s="2"/>
      <c r="HP121" s="2"/>
      <c r="HQ121" s="2"/>
      <c r="HR121" s="2"/>
      <c r="HS121" s="2"/>
      <c r="HT121" s="2"/>
      <c r="HU121" s="2"/>
      <c r="HV121" s="2"/>
      <c r="HW121" s="2"/>
      <c r="HX121" s="2"/>
      <c r="HY121" s="2"/>
      <c r="HZ121" s="2"/>
      <c r="IA121" s="2"/>
      <c r="IB121" s="2"/>
      <c r="IC121" s="2"/>
      <c r="ID121" s="2"/>
      <c r="IE121" s="2"/>
      <c r="IF121" s="2"/>
      <c r="IG121" s="2"/>
      <c r="IH121" s="2"/>
      <c r="II121" s="2"/>
      <c r="IJ121" s="2"/>
      <c r="IK121" s="2">
        <v>0</v>
      </c>
      <c r="IL121" s="2"/>
      <c r="IM121" s="2"/>
      <c r="IN121" s="2"/>
      <c r="IO121" s="2"/>
      <c r="IP121" s="2"/>
      <c r="IQ121" s="2"/>
      <c r="IR121" s="2"/>
      <c r="IS121" s="2"/>
      <c r="IT121" s="2"/>
      <c r="IU121" s="2"/>
    </row>
    <row r="122" spans="1:255" x14ac:dyDescent="0.2">
      <c r="A122">
        <v>18</v>
      </c>
      <c r="B122">
        <v>1</v>
      </c>
      <c r="C122">
        <v>184</v>
      </c>
      <c r="E122" t="s">
        <v>188</v>
      </c>
      <c r="F122" t="s">
        <v>151</v>
      </c>
      <c r="G122" t="s">
        <v>189</v>
      </c>
      <c r="H122" t="s">
        <v>18</v>
      </c>
      <c r="I122">
        <f>I120*J122</f>
        <v>204</v>
      </c>
      <c r="J122">
        <v>1</v>
      </c>
      <c r="O122">
        <f t="shared" si="108"/>
        <v>258631.1</v>
      </c>
      <c r="P122">
        <f t="shared" si="109"/>
        <v>258631.1</v>
      </c>
      <c r="Q122">
        <f t="shared" si="110"/>
        <v>0</v>
      </c>
      <c r="R122">
        <f t="shared" si="111"/>
        <v>0</v>
      </c>
      <c r="S122">
        <f t="shared" si="112"/>
        <v>0</v>
      </c>
      <c r="T122">
        <f t="shared" si="113"/>
        <v>0</v>
      </c>
      <c r="U122">
        <f t="shared" si="114"/>
        <v>0</v>
      </c>
      <c r="V122">
        <f t="shared" si="115"/>
        <v>0</v>
      </c>
      <c r="W122">
        <f t="shared" si="116"/>
        <v>0</v>
      </c>
      <c r="X122">
        <f t="shared" si="117"/>
        <v>0</v>
      </c>
      <c r="Y122">
        <f t="shared" si="118"/>
        <v>0</v>
      </c>
      <c r="AA122">
        <v>16670161</v>
      </c>
      <c r="AB122">
        <f t="shared" si="119"/>
        <v>359.15</v>
      </c>
      <c r="AC122">
        <f t="shared" si="120"/>
        <v>359.15</v>
      </c>
      <c r="AD122">
        <f t="shared" si="121"/>
        <v>0</v>
      </c>
      <c r="AE122">
        <f t="shared" si="122"/>
        <v>0</v>
      </c>
      <c r="AF122">
        <f t="shared" si="123"/>
        <v>0</v>
      </c>
      <c r="AG122">
        <f t="shared" si="124"/>
        <v>0</v>
      </c>
      <c r="AH122">
        <f t="shared" si="125"/>
        <v>0</v>
      </c>
      <c r="AI122">
        <f t="shared" si="126"/>
        <v>0</v>
      </c>
      <c r="AJ122">
        <f t="shared" si="127"/>
        <v>0</v>
      </c>
      <c r="AK122">
        <v>359.15</v>
      </c>
      <c r="AL122">
        <v>359.15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78</v>
      </c>
      <c r="AU122">
        <v>52</v>
      </c>
      <c r="AV122">
        <v>1</v>
      </c>
      <c r="AW122">
        <v>1</v>
      </c>
      <c r="AZ122">
        <v>1</v>
      </c>
      <c r="BA122">
        <v>1</v>
      </c>
      <c r="BB122">
        <v>1</v>
      </c>
      <c r="BC122">
        <v>3.53</v>
      </c>
      <c r="BD122" t="s">
        <v>6</v>
      </c>
      <c r="BE122" t="s">
        <v>6</v>
      </c>
      <c r="BF122" t="s">
        <v>6</v>
      </c>
      <c r="BG122" t="s">
        <v>6</v>
      </c>
      <c r="BH122">
        <v>3</v>
      </c>
      <c r="BI122">
        <v>2</v>
      </c>
      <c r="BJ122" t="s">
        <v>6</v>
      </c>
      <c r="BM122">
        <v>110004</v>
      </c>
      <c r="BN122">
        <v>0</v>
      </c>
      <c r="BO122" t="s">
        <v>6</v>
      </c>
      <c r="BP122">
        <v>0</v>
      </c>
      <c r="BQ122">
        <v>3</v>
      </c>
      <c r="BR122">
        <v>0</v>
      </c>
      <c r="BS122">
        <v>1</v>
      </c>
      <c r="BT122">
        <v>1</v>
      </c>
      <c r="BU122">
        <v>1</v>
      </c>
      <c r="BV122">
        <v>1</v>
      </c>
      <c r="BW122">
        <v>1</v>
      </c>
      <c r="BX122">
        <v>1</v>
      </c>
      <c r="BY122" t="s">
        <v>6</v>
      </c>
      <c r="BZ122">
        <v>92</v>
      </c>
      <c r="CA122">
        <v>65</v>
      </c>
      <c r="CF122">
        <v>0</v>
      </c>
      <c r="CG122">
        <v>0</v>
      </c>
      <c r="CM122">
        <v>0</v>
      </c>
      <c r="CN122" t="s">
        <v>6</v>
      </c>
      <c r="CO122">
        <v>0</v>
      </c>
      <c r="CP122">
        <f t="shared" si="128"/>
        <v>258631.1</v>
      </c>
      <c r="CQ122">
        <f t="shared" si="129"/>
        <v>1267.7994999999999</v>
      </c>
      <c r="CR122">
        <f t="shared" si="130"/>
        <v>0</v>
      </c>
      <c r="CS122">
        <f t="shared" si="131"/>
        <v>0</v>
      </c>
      <c r="CT122">
        <f t="shared" si="132"/>
        <v>0</v>
      </c>
      <c r="CU122">
        <f t="shared" si="133"/>
        <v>0</v>
      </c>
      <c r="CV122">
        <f t="shared" si="134"/>
        <v>0</v>
      </c>
      <c r="CW122">
        <f t="shared" si="135"/>
        <v>0</v>
      </c>
      <c r="CX122">
        <f t="shared" si="136"/>
        <v>0</v>
      </c>
      <c r="CY122">
        <f t="shared" si="137"/>
        <v>0</v>
      </c>
      <c r="CZ122">
        <f t="shared" si="138"/>
        <v>0</v>
      </c>
      <c r="DC122" t="s">
        <v>6</v>
      </c>
      <c r="DD122" t="s">
        <v>6</v>
      </c>
      <c r="DE122" t="s">
        <v>6</v>
      </c>
      <c r="DF122" t="s">
        <v>6</v>
      </c>
      <c r="DG122" t="s">
        <v>6</v>
      </c>
      <c r="DH122" t="s">
        <v>6</v>
      </c>
      <c r="DI122" t="s">
        <v>6</v>
      </c>
      <c r="DJ122" t="s">
        <v>6</v>
      </c>
      <c r="DK122" t="s">
        <v>6</v>
      </c>
      <c r="DL122" t="s">
        <v>6</v>
      </c>
      <c r="DM122" t="s">
        <v>6</v>
      </c>
      <c r="DN122">
        <v>0</v>
      </c>
      <c r="DO122">
        <v>0</v>
      </c>
      <c r="DP122">
        <v>1</v>
      </c>
      <c r="DQ122">
        <v>1</v>
      </c>
      <c r="DU122">
        <v>1013</v>
      </c>
      <c r="DV122" t="s">
        <v>18</v>
      </c>
      <c r="DW122" t="s">
        <v>18</v>
      </c>
      <c r="DX122">
        <v>1</v>
      </c>
      <c r="EE122">
        <v>16510374</v>
      </c>
      <c r="EF122">
        <v>3</v>
      </c>
      <c r="EG122" t="s">
        <v>23</v>
      </c>
      <c r="EH122">
        <v>0</v>
      </c>
      <c r="EI122" t="s">
        <v>6</v>
      </c>
      <c r="EJ122">
        <v>2</v>
      </c>
      <c r="EK122">
        <v>110004</v>
      </c>
      <c r="EL122" t="s">
        <v>39</v>
      </c>
      <c r="EM122" t="s">
        <v>25</v>
      </c>
      <c r="EO122" t="s">
        <v>6</v>
      </c>
      <c r="EQ122">
        <v>0</v>
      </c>
      <c r="ER122">
        <v>1267.8</v>
      </c>
      <c r="ES122">
        <v>359.15</v>
      </c>
      <c r="ET122">
        <v>0</v>
      </c>
      <c r="EU122">
        <v>0</v>
      </c>
      <c r="EV122">
        <v>0</v>
      </c>
      <c r="EW122">
        <v>0</v>
      </c>
      <c r="EX122">
        <v>0</v>
      </c>
      <c r="EZ122">
        <v>5</v>
      </c>
      <c r="FC122">
        <v>1</v>
      </c>
      <c r="FD122">
        <v>18</v>
      </c>
      <c r="FF122">
        <v>1496</v>
      </c>
      <c r="FQ122">
        <v>0</v>
      </c>
      <c r="FR122">
        <f t="shared" si="139"/>
        <v>0</v>
      </c>
      <c r="FS122">
        <v>0</v>
      </c>
      <c r="FV122" t="s">
        <v>153</v>
      </c>
      <c r="FW122" t="s">
        <v>154</v>
      </c>
      <c r="FX122">
        <v>92</v>
      </c>
      <c r="FY122">
        <v>65</v>
      </c>
      <c r="GA122" t="s">
        <v>190</v>
      </c>
      <c r="GD122">
        <v>0</v>
      </c>
      <c r="GF122">
        <v>1050611375</v>
      </c>
      <c r="GG122">
        <v>2</v>
      </c>
      <c r="GH122">
        <v>3</v>
      </c>
      <c r="GI122">
        <v>3</v>
      </c>
      <c r="GJ122">
        <v>0</v>
      </c>
      <c r="GK122">
        <f>ROUND(R122*(S12)/100,2)</f>
        <v>0</v>
      </c>
      <c r="GL122">
        <f t="shared" si="140"/>
        <v>0</v>
      </c>
      <c r="GM122">
        <f t="shared" si="141"/>
        <v>258631.1</v>
      </c>
      <c r="GN122">
        <f t="shared" si="142"/>
        <v>0</v>
      </c>
      <c r="GO122">
        <f t="shared" si="143"/>
        <v>258631.1</v>
      </c>
      <c r="GP122">
        <f t="shared" si="144"/>
        <v>0</v>
      </c>
      <c r="GR122">
        <v>1</v>
      </c>
      <c r="GS122">
        <v>1</v>
      </c>
      <c r="GT122">
        <v>0</v>
      </c>
      <c r="GU122" t="s">
        <v>6</v>
      </c>
      <c r="GV122">
        <f t="shared" si="145"/>
        <v>0</v>
      </c>
      <c r="GW122">
        <v>1</v>
      </c>
      <c r="GX122">
        <f t="shared" si="146"/>
        <v>0</v>
      </c>
      <c r="HA122">
        <v>0</v>
      </c>
      <c r="HB122">
        <v>0</v>
      </c>
      <c r="IK122">
        <v>0</v>
      </c>
    </row>
    <row r="123" spans="1:255" x14ac:dyDescent="0.2">
      <c r="A123" s="2">
        <v>17</v>
      </c>
      <c r="B123" s="2">
        <v>1</v>
      </c>
      <c r="C123" s="2">
        <f>ROW(SmtRes!A189)</f>
        <v>189</v>
      </c>
      <c r="D123" s="2">
        <f>ROW(EtalonRes!A158)</f>
        <v>158</v>
      </c>
      <c r="E123" s="2" t="s">
        <v>191</v>
      </c>
      <c r="F123" s="2" t="s">
        <v>192</v>
      </c>
      <c r="G123" s="2" t="s">
        <v>193</v>
      </c>
      <c r="H123" s="2" t="s">
        <v>18</v>
      </c>
      <c r="I123" s="2">
        <v>1</v>
      </c>
      <c r="J123" s="2">
        <v>0</v>
      </c>
      <c r="K123" s="2"/>
      <c r="L123" s="2"/>
      <c r="M123" s="2"/>
      <c r="N123" s="2"/>
      <c r="O123" s="2">
        <f t="shared" si="108"/>
        <v>28.02</v>
      </c>
      <c r="P123" s="2">
        <f t="shared" si="109"/>
        <v>0.39</v>
      </c>
      <c r="Q123" s="2">
        <f t="shared" si="110"/>
        <v>8.1</v>
      </c>
      <c r="R123" s="2">
        <f t="shared" si="111"/>
        <v>0.91</v>
      </c>
      <c r="S123" s="2">
        <f t="shared" si="112"/>
        <v>19.53</v>
      </c>
      <c r="T123" s="2">
        <f t="shared" si="113"/>
        <v>0</v>
      </c>
      <c r="U123" s="2">
        <f t="shared" si="114"/>
        <v>2.29</v>
      </c>
      <c r="V123" s="2">
        <f t="shared" si="115"/>
        <v>0.09</v>
      </c>
      <c r="W123" s="2">
        <f t="shared" si="116"/>
        <v>0</v>
      </c>
      <c r="X123" s="2">
        <f t="shared" si="117"/>
        <v>16.350000000000001</v>
      </c>
      <c r="Y123" s="2">
        <f t="shared" si="118"/>
        <v>12.26</v>
      </c>
      <c r="Z123" s="2"/>
      <c r="AA123" s="2">
        <v>16670159</v>
      </c>
      <c r="AB123" s="2">
        <f t="shared" si="119"/>
        <v>28.02</v>
      </c>
      <c r="AC123" s="2">
        <f t="shared" si="120"/>
        <v>0.39</v>
      </c>
      <c r="AD123" s="2">
        <f t="shared" si="121"/>
        <v>8.1</v>
      </c>
      <c r="AE123" s="2">
        <f t="shared" si="122"/>
        <v>0.91</v>
      </c>
      <c r="AF123" s="2">
        <f t="shared" si="123"/>
        <v>19.53</v>
      </c>
      <c r="AG123" s="2">
        <f t="shared" si="124"/>
        <v>0</v>
      </c>
      <c r="AH123" s="2">
        <f t="shared" si="125"/>
        <v>2.29</v>
      </c>
      <c r="AI123" s="2">
        <f t="shared" si="126"/>
        <v>0.09</v>
      </c>
      <c r="AJ123" s="2">
        <f t="shared" si="127"/>
        <v>0</v>
      </c>
      <c r="AK123" s="2">
        <v>28.02</v>
      </c>
      <c r="AL123" s="2">
        <v>0.39</v>
      </c>
      <c r="AM123" s="2">
        <v>8.1</v>
      </c>
      <c r="AN123" s="2">
        <v>0.91</v>
      </c>
      <c r="AO123" s="2">
        <v>19.53</v>
      </c>
      <c r="AP123" s="2">
        <v>0</v>
      </c>
      <c r="AQ123" s="2">
        <v>2.29</v>
      </c>
      <c r="AR123" s="2">
        <v>0.09</v>
      </c>
      <c r="AS123" s="2">
        <v>0</v>
      </c>
      <c r="AT123" s="2">
        <v>80</v>
      </c>
      <c r="AU123" s="2">
        <v>60</v>
      </c>
      <c r="AV123" s="2">
        <v>1</v>
      </c>
      <c r="AW123" s="2">
        <v>1</v>
      </c>
      <c r="AX123" s="2"/>
      <c r="AY123" s="2"/>
      <c r="AZ123" s="2">
        <v>1</v>
      </c>
      <c r="BA123" s="2">
        <v>1</v>
      </c>
      <c r="BB123" s="2">
        <v>1</v>
      </c>
      <c r="BC123" s="2">
        <v>1</v>
      </c>
      <c r="BD123" s="2" t="s">
        <v>6</v>
      </c>
      <c r="BE123" s="2" t="s">
        <v>6</v>
      </c>
      <c r="BF123" s="2" t="s">
        <v>6</v>
      </c>
      <c r="BG123" s="2" t="s">
        <v>6</v>
      </c>
      <c r="BH123" s="2">
        <v>0</v>
      </c>
      <c r="BI123" s="2">
        <v>2</v>
      </c>
      <c r="BJ123" s="2" t="s">
        <v>194</v>
      </c>
      <c r="BK123" s="2"/>
      <c r="BL123" s="2"/>
      <c r="BM123" s="2">
        <v>110001</v>
      </c>
      <c r="BN123" s="2">
        <v>0</v>
      </c>
      <c r="BO123" s="2" t="s">
        <v>6</v>
      </c>
      <c r="BP123" s="2">
        <v>0</v>
      </c>
      <c r="BQ123" s="2">
        <v>3</v>
      </c>
      <c r="BR123" s="2">
        <v>0</v>
      </c>
      <c r="BS123" s="2">
        <v>1</v>
      </c>
      <c r="BT123" s="2">
        <v>1</v>
      </c>
      <c r="BU123" s="2">
        <v>1</v>
      </c>
      <c r="BV123" s="2">
        <v>1</v>
      </c>
      <c r="BW123" s="2">
        <v>1</v>
      </c>
      <c r="BX123" s="2">
        <v>1</v>
      </c>
      <c r="BY123" s="2" t="s">
        <v>6</v>
      </c>
      <c r="BZ123" s="2">
        <v>80</v>
      </c>
      <c r="CA123" s="2">
        <v>60</v>
      </c>
      <c r="CB123" s="2"/>
      <c r="CC123" s="2"/>
      <c r="CD123" s="2"/>
      <c r="CE123" s="2"/>
      <c r="CF123" s="2">
        <v>0</v>
      </c>
      <c r="CG123" s="2">
        <v>0</v>
      </c>
      <c r="CH123" s="2"/>
      <c r="CI123" s="2"/>
      <c r="CJ123" s="2"/>
      <c r="CK123" s="2"/>
      <c r="CL123" s="2"/>
      <c r="CM123" s="2">
        <v>0</v>
      </c>
      <c r="CN123" s="2" t="s">
        <v>6</v>
      </c>
      <c r="CO123" s="2">
        <v>0</v>
      </c>
      <c r="CP123" s="2">
        <f t="shared" si="128"/>
        <v>28.020000000000003</v>
      </c>
      <c r="CQ123" s="2">
        <f t="shared" si="129"/>
        <v>0.39</v>
      </c>
      <c r="CR123" s="2">
        <f t="shared" si="130"/>
        <v>8.1</v>
      </c>
      <c r="CS123" s="2">
        <f t="shared" si="131"/>
        <v>0.91</v>
      </c>
      <c r="CT123" s="2">
        <f t="shared" si="132"/>
        <v>19.53</v>
      </c>
      <c r="CU123" s="2">
        <f t="shared" si="133"/>
        <v>0</v>
      </c>
      <c r="CV123" s="2">
        <f t="shared" si="134"/>
        <v>2.29</v>
      </c>
      <c r="CW123" s="2">
        <f t="shared" si="135"/>
        <v>0.09</v>
      </c>
      <c r="CX123" s="2">
        <f t="shared" si="136"/>
        <v>0</v>
      </c>
      <c r="CY123" s="2">
        <f t="shared" si="137"/>
        <v>16.352</v>
      </c>
      <c r="CZ123" s="2">
        <f t="shared" si="138"/>
        <v>12.264000000000001</v>
      </c>
      <c r="DA123" s="2"/>
      <c r="DB123" s="2"/>
      <c r="DC123" s="2" t="s">
        <v>6</v>
      </c>
      <c r="DD123" s="2" t="s">
        <v>6</v>
      </c>
      <c r="DE123" s="2" t="s">
        <v>6</v>
      </c>
      <c r="DF123" s="2" t="s">
        <v>6</v>
      </c>
      <c r="DG123" s="2" t="s">
        <v>6</v>
      </c>
      <c r="DH123" s="2" t="s">
        <v>6</v>
      </c>
      <c r="DI123" s="2" t="s">
        <v>6</v>
      </c>
      <c r="DJ123" s="2" t="s">
        <v>6</v>
      </c>
      <c r="DK123" s="2" t="s">
        <v>6</v>
      </c>
      <c r="DL123" s="2" t="s">
        <v>6</v>
      </c>
      <c r="DM123" s="2" t="s">
        <v>6</v>
      </c>
      <c r="DN123" s="2">
        <v>0</v>
      </c>
      <c r="DO123" s="2">
        <v>0</v>
      </c>
      <c r="DP123" s="2">
        <v>1</v>
      </c>
      <c r="DQ123" s="2">
        <v>1</v>
      </c>
      <c r="DR123" s="2"/>
      <c r="DS123" s="2"/>
      <c r="DT123" s="2"/>
      <c r="DU123" s="2">
        <v>1013</v>
      </c>
      <c r="DV123" s="2" t="s">
        <v>18</v>
      </c>
      <c r="DW123" s="2" t="s">
        <v>18</v>
      </c>
      <c r="DX123" s="2">
        <v>1</v>
      </c>
      <c r="DY123" s="2"/>
      <c r="DZ123" s="2"/>
      <c r="EA123" s="2"/>
      <c r="EB123" s="2"/>
      <c r="EC123" s="2"/>
      <c r="ED123" s="2"/>
      <c r="EE123" s="2">
        <v>16510373</v>
      </c>
      <c r="EF123" s="2">
        <v>3</v>
      </c>
      <c r="EG123" s="2" t="s">
        <v>23</v>
      </c>
      <c r="EH123" s="2">
        <v>0</v>
      </c>
      <c r="EI123" s="2" t="s">
        <v>6</v>
      </c>
      <c r="EJ123" s="2">
        <v>2</v>
      </c>
      <c r="EK123" s="2">
        <v>110001</v>
      </c>
      <c r="EL123" s="2" t="s">
        <v>195</v>
      </c>
      <c r="EM123" s="2" t="s">
        <v>25</v>
      </c>
      <c r="EN123" s="2"/>
      <c r="EO123" s="2" t="s">
        <v>6</v>
      </c>
      <c r="EP123" s="2"/>
      <c r="EQ123" s="2">
        <v>0</v>
      </c>
      <c r="ER123" s="2">
        <v>28.02</v>
      </c>
      <c r="ES123" s="2">
        <v>0.39</v>
      </c>
      <c r="ET123" s="2">
        <v>8.1</v>
      </c>
      <c r="EU123" s="2">
        <v>0.91</v>
      </c>
      <c r="EV123" s="2">
        <v>19.53</v>
      </c>
      <c r="EW123" s="2">
        <v>2.29</v>
      </c>
      <c r="EX123" s="2">
        <v>0.09</v>
      </c>
      <c r="EY123" s="2">
        <v>0</v>
      </c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>
        <v>0</v>
      </c>
      <c r="FR123" s="2">
        <f t="shared" si="139"/>
        <v>0</v>
      </c>
      <c r="FS123" s="2">
        <v>0</v>
      </c>
      <c r="FT123" s="2"/>
      <c r="FU123" s="2"/>
      <c r="FV123" s="2"/>
      <c r="FW123" s="2"/>
      <c r="FX123" s="2">
        <v>80</v>
      </c>
      <c r="FY123" s="2">
        <v>60</v>
      </c>
      <c r="FZ123" s="2"/>
      <c r="GA123" s="2" t="s">
        <v>6</v>
      </c>
      <c r="GB123" s="2"/>
      <c r="GC123" s="2"/>
      <c r="GD123" s="2">
        <v>0</v>
      </c>
      <c r="GE123" s="2"/>
      <c r="GF123" s="2">
        <v>1642212104</v>
      </c>
      <c r="GG123" s="2">
        <v>1</v>
      </c>
      <c r="GH123" s="2">
        <v>1</v>
      </c>
      <c r="GI123" s="2">
        <v>-2</v>
      </c>
      <c r="GJ123" s="2">
        <v>0</v>
      </c>
      <c r="GK123" s="2">
        <f>ROUND(R123*(R12)/100,2)</f>
        <v>0</v>
      </c>
      <c r="GL123" s="2">
        <f t="shared" si="140"/>
        <v>0</v>
      </c>
      <c r="GM123" s="2">
        <f t="shared" si="141"/>
        <v>56.63</v>
      </c>
      <c r="GN123" s="2">
        <f t="shared" si="142"/>
        <v>0</v>
      </c>
      <c r="GO123" s="2">
        <f t="shared" si="143"/>
        <v>56.63</v>
      </c>
      <c r="GP123" s="2">
        <f t="shared" si="144"/>
        <v>0</v>
      </c>
      <c r="GQ123" s="2"/>
      <c r="GR123" s="2">
        <v>0</v>
      </c>
      <c r="GS123" s="2">
        <v>3</v>
      </c>
      <c r="GT123" s="2">
        <v>0</v>
      </c>
      <c r="GU123" s="2" t="s">
        <v>6</v>
      </c>
      <c r="GV123" s="2">
        <f t="shared" si="145"/>
        <v>0</v>
      </c>
      <c r="GW123" s="2">
        <v>1</v>
      </c>
      <c r="GX123" s="2">
        <f t="shared" si="146"/>
        <v>0</v>
      </c>
      <c r="GY123" s="2"/>
      <c r="GZ123" s="2"/>
      <c r="HA123" s="2">
        <v>0</v>
      </c>
      <c r="HB123" s="2">
        <v>0</v>
      </c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  <c r="HO123" s="2"/>
      <c r="HP123" s="2"/>
      <c r="HQ123" s="2"/>
      <c r="HR123" s="2"/>
      <c r="HS123" s="2"/>
      <c r="HT123" s="2"/>
      <c r="HU123" s="2"/>
      <c r="HV123" s="2"/>
      <c r="HW123" s="2"/>
      <c r="HX123" s="2"/>
      <c r="HY123" s="2"/>
      <c r="HZ123" s="2"/>
      <c r="IA123" s="2"/>
      <c r="IB123" s="2"/>
      <c r="IC123" s="2"/>
      <c r="ID123" s="2"/>
      <c r="IE123" s="2"/>
      <c r="IF123" s="2"/>
      <c r="IG123" s="2"/>
      <c r="IH123" s="2"/>
      <c r="II123" s="2"/>
      <c r="IJ123" s="2"/>
      <c r="IK123" s="2">
        <v>0</v>
      </c>
      <c r="IL123" s="2"/>
      <c r="IM123" s="2"/>
      <c r="IN123" s="2"/>
      <c r="IO123" s="2"/>
      <c r="IP123" s="2"/>
      <c r="IQ123" s="2"/>
      <c r="IR123" s="2"/>
      <c r="IS123" s="2"/>
      <c r="IT123" s="2"/>
      <c r="IU123" s="2"/>
    </row>
    <row r="124" spans="1:255" x14ac:dyDescent="0.2">
      <c r="A124">
        <v>17</v>
      </c>
      <c r="B124">
        <v>1</v>
      </c>
      <c r="C124">
        <f>ROW(SmtRes!A194)</f>
        <v>194</v>
      </c>
      <c r="D124">
        <f>ROW(EtalonRes!A162)</f>
        <v>162</v>
      </c>
      <c r="E124" t="s">
        <v>191</v>
      </c>
      <c r="F124" t="s">
        <v>192</v>
      </c>
      <c r="G124" t="s">
        <v>193</v>
      </c>
      <c r="H124" t="s">
        <v>18</v>
      </c>
      <c r="I124">
        <v>1</v>
      </c>
      <c r="J124">
        <v>0</v>
      </c>
      <c r="O124">
        <f t="shared" si="108"/>
        <v>182.97</v>
      </c>
      <c r="P124">
        <f t="shared" si="109"/>
        <v>2.5499999999999998</v>
      </c>
      <c r="Q124">
        <f t="shared" si="110"/>
        <v>52.89</v>
      </c>
      <c r="R124">
        <f t="shared" si="111"/>
        <v>5.94</v>
      </c>
      <c r="S124">
        <f t="shared" si="112"/>
        <v>127.53</v>
      </c>
      <c r="T124">
        <f t="shared" si="113"/>
        <v>0</v>
      </c>
      <c r="U124">
        <f t="shared" si="114"/>
        <v>2.29</v>
      </c>
      <c r="V124">
        <f t="shared" si="115"/>
        <v>0.09</v>
      </c>
      <c r="W124">
        <f t="shared" si="116"/>
        <v>0</v>
      </c>
      <c r="X124">
        <f t="shared" si="117"/>
        <v>106.78</v>
      </c>
      <c r="Y124">
        <f t="shared" si="118"/>
        <v>80.08</v>
      </c>
      <c r="AA124">
        <v>16670161</v>
      </c>
      <c r="AB124">
        <f t="shared" si="119"/>
        <v>28.02</v>
      </c>
      <c r="AC124">
        <f t="shared" si="120"/>
        <v>0.39</v>
      </c>
      <c r="AD124">
        <f t="shared" si="121"/>
        <v>8.1</v>
      </c>
      <c r="AE124">
        <f t="shared" si="122"/>
        <v>0.91</v>
      </c>
      <c r="AF124">
        <f t="shared" si="123"/>
        <v>19.53</v>
      </c>
      <c r="AG124">
        <f t="shared" si="124"/>
        <v>0</v>
      </c>
      <c r="AH124">
        <f t="shared" si="125"/>
        <v>2.29</v>
      </c>
      <c r="AI124">
        <f t="shared" si="126"/>
        <v>0.09</v>
      </c>
      <c r="AJ124">
        <f t="shared" si="127"/>
        <v>0</v>
      </c>
      <c r="AK124">
        <v>28.02</v>
      </c>
      <c r="AL124">
        <v>0.39</v>
      </c>
      <c r="AM124">
        <v>8.1</v>
      </c>
      <c r="AN124">
        <v>0.91</v>
      </c>
      <c r="AO124">
        <v>19.53</v>
      </c>
      <c r="AP124">
        <v>0</v>
      </c>
      <c r="AQ124">
        <v>2.29</v>
      </c>
      <c r="AR124">
        <v>0.09</v>
      </c>
      <c r="AS124">
        <v>0</v>
      </c>
      <c r="AT124">
        <v>80</v>
      </c>
      <c r="AU124">
        <v>60</v>
      </c>
      <c r="AV124">
        <v>1</v>
      </c>
      <c r="AW124">
        <v>1</v>
      </c>
      <c r="AZ124">
        <v>6.53</v>
      </c>
      <c r="BA124">
        <v>6.53</v>
      </c>
      <c r="BB124">
        <v>6.53</v>
      </c>
      <c r="BC124">
        <v>6.53</v>
      </c>
      <c r="BD124" t="s">
        <v>6</v>
      </c>
      <c r="BE124" t="s">
        <v>6</v>
      </c>
      <c r="BF124" t="s">
        <v>6</v>
      </c>
      <c r="BG124" t="s">
        <v>6</v>
      </c>
      <c r="BH124">
        <v>0</v>
      </c>
      <c r="BI124">
        <v>2</v>
      </c>
      <c r="BJ124" t="s">
        <v>194</v>
      </c>
      <c r="BM124">
        <v>110001</v>
      </c>
      <c r="BN124">
        <v>0</v>
      </c>
      <c r="BO124" t="s">
        <v>6</v>
      </c>
      <c r="BP124">
        <v>0</v>
      </c>
      <c r="BQ124">
        <v>3</v>
      </c>
      <c r="BR124">
        <v>0</v>
      </c>
      <c r="BS124">
        <v>6.53</v>
      </c>
      <c r="BT124">
        <v>1</v>
      </c>
      <c r="BU124">
        <v>1</v>
      </c>
      <c r="BV124">
        <v>1</v>
      </c>
      <c r="BW124">
        <v>1</v>
      </c>
      <c r="BX124">
        <v>1</v>
      </c>
      <c r="BY124" t="s">
        <v>6</v>
      </c>
      <c r="BZ124">
        <v>80</v>
      </c>
      <c r="CA124">
        <v>60</v>
      </c>
      <c r="CF124">
        <v>0</v>
      </c>
      <c r="CG124">
        <v>0</v>
      </c>
      <c r="CM124">
        <v>0</v>
      </c>
      <c r="CN124" t="s">
        <v>6</v>
      </c>
      <c r="CO124">
        <v>0</v>
      </c>
      <c r="CP124">
        <f t="shared" si="128"/>
        <v>182.97</v>
      </c>
      <c r="CQ124">
        <f t="shared" si="129"/>
        <v>2.5467</v>
      </c>
      <c r="CR124">
        <f t="shared" si="130"/>
        <v>52.893000000000001</v>
      </c>
      <c r="CS124">
        <f t="shared" si="131"/>
        <v>5.9423000000000004</v>
      </c>
      <c r="CT124">
        <f t="shared" si="132"/>
        <v>127.53090000000002</v>
      </c>
      <c r="CU124">
        <f t="shared" si="133"/>
        <v>0</v>
      </c>
      <c r="CV124">
        <f t="shared" si="134"/>
        <v>2.29</v>
      </c>
      <c r="CW124">
        <f t="shared" si="135"/>
        <v>0.09</v>
      </c>
      <c r="CX124">
        <f t="shared" si="136"/>
        <v>0</v>
      </c>
      <c r="CY124">
        <f t="shared" si="137"/>
        <v>106.77600000000001</v>
      </c>
      <c r="CZ124">
        <f t="shared" si="138"/>
        <v>80.081999999999994</v>
      </c>
      <c r="DC124" t="s">
        <v>6</v>
      </c>
      <c r="DD124" t="s">
        <v>6</v>
      </c>
      <c r="DE124" t="s">
        <v>6</v>
      </c>
      <c r="DF124" t="s">
        <v>6</v>
      </c>
      <c r="DG124" t="s">
        <v>6</v>
      </c>
      <c r="DH124" t="s">
        <v>6</v>
      </c>
      <c r="DI124" t="s">
        <v>6</v>
      </c>
      <c r="DJ124" t="s">
        <v>6</v>
      </c>
      <c r="DK124" t="s">
        <v>6</v>
      </c>
      <c r="DL124" t="s">
        <v>6</v>
      </c>
      <c r="DM124" t="s">
        <v>6</v>
      </c>
      <c r="DN124">
        <v>0</v>
      </c>
      <c r="DO124">
        <v>0</v>
      </c>
      <c r="DP124">
        <v>1</v>
      </c>
      <c r="DQ124">
        <v>1</v>
      </c>
      <c r="DU124">
        <v>1013</v>
      </c>
      <c r="DV124" t="s">
        <v>18</v>
      </c>
      <c r="DW124" t="s">
        <v>18</v>
      </c>
      <c r="DX124">
        <v>1</v>
      </c>
      <c r="EE124">
        <v>16510373</v>
      </c>
      <c r="EF124">
        <v>3</v>
      </c>
      <c r="EG124" t="s">
        <v>23</v>
      </c>
      <c r="EH124">
        <v>0</v>
      </c>
      <c r="EI124" t="s">
        <v>6</v>
      </c>
      <c r="EJ124">
        <v>2</v>
      </c>
      <c r="EK124">
        <v>110001</v>
      </c>
      <c r="EL124" t="s">
        <v>195</v>
      </c>
      <c r="EM124" t="s">
        <v>25</v>
      </c>
      <c r="EO124" t="s">
        <v>6</v>
      </c>
      <c r="EQ124">
        <v>0</v>
      </c>
      <c r="ER124">
        <v>28.02</v>
      </c>
      <c r="ES124">
        <v>0.39</v>
      </c>
      <c r="ET124">
        <v>8.1</v>
      </c>
      <c r="EU124">
        <v>0.91</v>
      </c>
      <c r="EV124">
        <v>19.53</v>
      </c>
      <c r="EW124">
        <v>2.29</v>
      </c>
      <c r="EX124">
        <v>0.09</v>
      </c>
      <c r="EY124">
        <v>0</v>
      </c>
      <c r="FQ124">
        <v>0</v>
      </c>
      <c r="FR124">
        <f t="shared" si="139"/>
        <v>0</v>
      </c>
      <c r="FS124">
        <v>0</v>
      </c>
      <c r="FX124">
        <v>80</v>
      </c>
      <c r="FY124">
        <v>60</v>
      </c>
      <c r="GA124" t="s">
        <v>6</v>
      </c>
      <c r="GD124">
        <v>0</v>
      </c>
      <c r="GF124">
        <v>1642212104</v>
      </c>
      <c r="GG124">
        <v>1</v>
      </c>
      <c r="GH124">
        <v>1</v>
      </c>
      <c r="GI124">
        <v>4</v>
      </c>
      <c r="GJ124">
        <v>0</v>
      </c>
      <c r="GK124">
        <f>ROUND(R124*(S12)/100,2)</f>
        <v>0</v>
      </c>
      <c r="GL124">
        <f t="shared" si="140"/>
        <v>0</v>
      </c>
      <c r="GM124">
        <f t="shared" si="141"/>
        <v>369.83</v>
      </c>
      <c r="GN124">
        <f t="shared" si="142"/>
        <v>0</v>
      </c>
      <c r="GO124">
        <f t="shared" si="143"/>
        <v>369.83</v>
      </c>
      <c r="GP124">
        <f t="shared" si="144"/>
        <v>0</v>
      </c>
      <c r="GR124">
        <v>0</v>
      </c>
      <c r="GS124">
        <v>3</v>
      </c>
      <c r="GT124">
        <v>0</v>
      </c>
      <c r="GU124" t="s">
        <v>6</v>
      </c>
      <c r="GV124">
        <f t="shared" si="145"/>
        <v>0</v>
      </c>
      <c r="GW124">
        <v>1</v>
      </c>
      <c r="GX124">
        <f t="shared" si="146"/>
        <v>0</v>
      </c>
      <c r="HA124">
        <v>0</v>
      </c>
      <c r="HB124">
        <v>0</v>
      </c>
      <c r="IK124">
        <v>0</v>
      </c>
    </row>
    <row r="125" spans="1:255" x14ac:dyDescent="0.2">
      <c r="A125" s="2">
        <v>18</v>
      </c>
      <c r="B125" s="2">
        <v>1</v>
      </c>
      <c r="C125" s="2">
        <v>188</v>
      </c>
      <c r="D125" s="2"/>
      <c r="E125" s="2" t="s">
        <v>196</v>
      </c>
      <c r="F125" s="2" t="s">
        <v>197</v>
      </c>
      <c r="G125" s="2" t="s">
        <v>198</v>
      </c>
      <c r="H125" s="2" t="s">
        <v>113</v>
      </c>
      <c r="I125" s="2">
        <f>I123*J125</f>
        <v>1</v>
      </c>
      <c r="J125" s="2">
        <v>1</v>
      </c>
      <c r="K125" s="2"/>
      <c r="L125" s="2"/>
      <c r="M125" s="2"/>
      <c r="N125" s="2"/>
      <c r="O125" s="2">
        <f t="shared" si="108"/>
        <v>1029.02</v>
      </c>
      <c r="P125" s="2">
        <f t="shared" si="109"/>
        <v>1029.02</v>
      </c>
      <c r="Q125" s="2">
        <f t="shared" si="110"/>
        <v>0</v>
      </c>
      <c r="R125" s="2">
        <f t="shared" si="111"/>
        <v>0</v>
      </c>
      <c r="S125" s="2">
        <f t="shared" si="112"/>
        <v>0</v>
      </c>
      <c r="T125" s="2">
        <f t="shared" si="113"/>
        <v>0</v>
      </c>
      <c r="U125" s="2">
        <f t="shared" si="114"/>
        <v>0</v>
      </c>
      <c r="V125" s="2">
        <f t="shared" si="115"/>
        <v>0</v>
      </c>
      <c r="W125" s="2">
        <f t="shared" si="116"/>
        <v>0</v>
      </c>
      <c r="X125" s="2">
        <f t="shared" si="117"/>
        <v>0</v>
      </c>
      <c r="Y125" s="2">
        <f t="shared" si="118"/>
        <v>0</v>
      </c>
      <c r="Z125" s="2"/>
      <c r="AA125" s="2">
        <v>16670159</v>
      </c>
      <c r="AB125" s="2">
        <f t="shared" si="119"/>
        <v>1029.02</v>
      </c>
      <c r="AC125" s="2">
        <f t="shared" si="120"/>
        <v>1029.02</v>
      </c>
      <c r="AD125" s="2">
        <f t="shared" si="121"/>
        <v>0</v>
      </c>
      <c r="AE125" s="2">
        <f t="shared" si="122"/>
        <v>0</v>
      </c>
      <c r="AF125" s="2">
        <f t="shared" si="123"/>
        <v>0</v>
      </c>
      <c r="AG125" s="2">
        <f t="shared" si="124"/>
        <v>0</v>
      </c>
      <c r="AH125" s="2">
        <f t="shared" si="125"/>
        <v>0</v>
      </c>
      <c r="AI125" s="2">
        <f t="shared" si="126"/>
        <v>0</v>
      </c>
      <c r="AJ125" s="2">
        <f t="shared" si="127"/>
        <v>0</v>
      </c>
      <c r="AK125" s="2">
        <v>1029.02</v>
      </c>
      <c r="AL125" s="2">
        <v>1029.02</v>
      </c>
      <c r="AM125" s="2">
        <v>0</v>
      </c>
      <c r="AN125" s="2">
        <v>0</v>
      </c>
      <c r="AO125" s="2">
        <v>0</v>
      </c>
      <c r="AP125" s="2">
        <v>0</v>
      </c>
      <c r="AQ125" s="2">
        <v>0</v>
      </c>
      <c r="AR125" s="2">
        <v>0</v>
      </c>
      <c r="AS125" s="2">
        <v>0</v>
      </c>
      <c r="AT125" s="2">
        <v>80</v>
      </c>
      <c r="AU125" s="2">
        <v>60</v>
      </c>
      <c r="AV125" s="2">
        <v>1</v>
      </c>
      <c r="AW125" s="2">
        <v>1</v>
      </c>
      <c r="AX125" s="2"/>
      <c r="AY125" s="2"/>
      <c r="AZ125" s="2">
        <v>1</v>
      </c>
      <c r="BA125" s="2">
        <v>1</v>
      </c>
      <c r="BB125" s="2">
        <v>1</v>
      </c>
      <c r="BC125" s="2">
        <v>1</v>
      </c>
      <c r="BD125" s="2" t="s">
        <v>6</v>
      </c>
      <c r="BE125" s="2" t="s">
        <v>6</v>
      </c>
      <c r="BF125" s="2" t="s">
        <v>6</v>
      </c>
      <c r="BG125" s="2" t="s">
        <v>6</v>
      </c>
      <c r="BH125" s="2">
        <v>3</v>
      </c>
      <c r="BI125" s="2">
        <v>2</v>
      </c>
      <c r="BJ125" s="2" t="s">
        <v>199</v>
      </c>
      <c r="BK125" s="2"/>
      <c r="BL125" s="2"/>
      <c r="BM125" s="2">
        <v>110001</v>
      </c>
      <c r="BN125" s="2">
        <v>0</v>
      </c>
      <c r="BO125" s="2" t="s">
        <v>6</v>
      </c>
      <c r="BP125" s="2">
        <v>0</v>
      </c>
      <c r="BQ125" s="2">
        <v>3</v>
      </c>
      <c r="BR125" s="2">
        <v>0</v>
      </c>
      <c r="BS125" s="2">
        <v>1</v>
      </c>
      <c r="BT125" s="2">
        <v>1</v>
      </c>
      <c r="BU125" s="2">
        <v>1</v>
      </c>
      <c r="BV125" s="2">
        <v>1</v>
      </c>
      <c r="BW125" s="2">
        <v>1</v>
      </c>
      <c r="BX125" s="2">
        <v>1</v>
      </c>
      <c r="BY125" s="2" t="s">
        <v>6</v>
      </c>
      <c r="BZ125" s="2">
        <v>80</v>
      </c>
      <c r="CA125" s="2">
        <v>60</v>
      </c>
      <c r="CB125" s="2"/>
      <c r="CC125" s="2"/>
      <c r="CD125" s="2"/>
      <c r="CE125" s="2"/>
      <c r="CF125" s="2">
        <v>0</v>
      </c>
      <c r="CG125" s="2">
        <v>0</v>
      </c>
      <c r="CH125" s="2"/>
      <c r="CI125" s="2"/>
      <c r="CJ125" s="2"/>
      <c r="CK125" s="2"/>
      <c r="CL125" s="2"/>
      <c r="CM125" s="2">
        <v>0</v>
      </c>
      <c r="CN125" s="2" t="s">
        <v>6</v>
      </c>
      <c r="CO125" s="2">
        <v>0</v>
      </c>
      <c r="CP125" s="2">
        <f t="shared" si="128"/>
        <v>1029.02</v>
      </c>
      <c r="CQ125" s="2">
        <f t="shared" si="129"/>
        <v>1029.02</v>
      </c>
      <c r="CR125" s="2">
        <f t="shared" si="130"/>
        <v>0</v>
      </c>
      <c r="CS125" s="2">
        <f t="shared" si="131"/>
        <v>0</v>
      </c>
      <c r="CT125" s="2">
        <f t="shared" si="132"/>
        <v>0</v>
      </c>
      <c r="CU125" s="2">
        <f t="shared" si="133"/>
        <v>0</v>
      </c>
      <c r="CV125" s="2">
        <f t="shared" si="134"/>
        <v>0</v>
      </c>
      <c r="CW125" s="2">
        <f t="shared" si="135"/>
        <v>0</v>
      </c>
      <c r="CX125" s="2">
        <f t="shared" si="136"/>
        <v>0</v>
      </c>
      <c r="CY125" s="2">
        <f t="shared" si="137"/>
        <v>0</v>
      </c>
      <c r="CZ125" s="2">
        <f t="shared" si="138"/>
        <v>0</v>
      </c>
      <c r="DA125" s="2"/>
      <c r="DB125" s="2"/>
      <c r="DC125" s="2" t="s">
        <v>6</v>
      </c>
      <c r="DD125" s="2" t="s">
        <v>6</v>
      </c>
      <c r="DE125" s="2" t="s">
        <v>6</v>
      </c>
      <c r="DF125" s="2" t="s">
        <v>6</v>
      </c>
      <c r="DG125" s="2" t="s">
        <v>6</v>
      </c>
      <c r="DH125" s="2" t="s">
        <v>6</v>
      </c>
      <c r="DI125" s="2" t="s">
        <v>6</v>
      </c>
      <c r="DJ125" s="2" t="s">
        <v>6</v>
      </c>
      <c r="DK125" s="2" t="s">
        <v>6</v>
      </c>
      <c r="DL125" s="2" t="s">
        <v>6</v>
      </c>
      <c r="DM125" s="2" t="s">
        <v>6</v>
      </c>
      <c r="DN125" s="2">
        <v>0</v>
      </c>
      <c r="DO125" s="2">
        <v>0</v>
      </c>
      <c r="DP125" s="2">
        <v>1</v>
      </c>
      <c r="DQ125" s="2">
        <v>1</v>
      </c>
      <c r="DR125" s="2"/>
      <c r="DS125" s="2"/>
      <c r="DT125" s="2"/>
      <c r="DU125" s="2">
        <v>1010</v>
      </c>
      <c r="DV125" s="2" t="s">
        <v>113</v>
      </c>
      <c r="DW125" s="2" t="s">
        <v>113</v>
      </c>
      <c r="DX125" s="2">
        <v>1</v>
      </c>
      <c r="DY125" s="2"/>
      <c r="DZ125" s="2"/>
      <c r="EA125" s="2"/>
      <c r="EB125" s="2"/>
      <c r="EC125" s="2"/>
      <c r="ED125" s="2"/>
      <c r="EE125" s="2">
        <v>16510373</v>
      </c>
      <c r="EF125" s="2">
        <v>3</v>
      </c>
      <c r="EG125" s="2" t="s">
        <v>23</v>
      </c>
      <c r="EH125" s="2">
        <v>0</v>
      </c>
      <c r="EI125" s="2" t="s">
        <v>6</v>
      </c>
      <c r="EJ125" s="2">
        <v>2</v>
      </c>
      <c r="EK125" s="2">
        <v>110001</v>
      </c>
      <c r="EL125" s="2" t="s">
        <v>195</v>
      </c>
      <c r="EM125" s="2" t="s">
        <v>25</v>
      </c>
      <c r="EN125" s="2"/>
      <c r="EO125" s="2" t="s">
        <v>6</v>
      </c>
      <c r="EP125" s="2"/>
      <c r="EQ125" s="2">
        <v>0</v>
      </c>
      <c r="ER125" s="2">
        <v>1029.02</v>
      </c>
      <c r="ES125" s="2">
        <v>1029.02</v>
      </c>
      <c r="ET125" s="2">
        <v>0</v>
      </c>
      <c r="EU125" s="2">
        <v>0</v>
      </c>
      <c r="EV125" s="2">
        <v>0</v>
      </c>
      <c r="EW125" s="2">
        <v>0</v>
      </c>
      <c r="EX125" s="2">
        <v>0</v>
      </c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>
        <v>0</v>
      </c>
      <c r="FR125" s="2">
        <f t="shared" si="139"/>
        <v>0</v>
      </c>
      <c r="FS125" s="2">
        <v>0</v>
      </c>
      <c r="FT125" s="2"/>
      <c r="FU125" s="2"/>
      <c r="FV125" s="2"/>
      <c r="FW125" s="2"/>
      <c r="FX125" s="2">
        <v>80</v>
      </c>
      <c r="FY125" s="2">
        <v>60</v>
      </c>
      <c r="FZ125" s="2"/>
      <c r="GA125" s="2" t="s">
        <v>6</v>
      </c>
      <c r="GB125" s="2"/>
      <c r="GC125" s="2"/>
      <c r="GD125" s="2">
        <v>0</v>
      </c>
      <c r="GE125" s="2"/>
      <c r="GF125" s="2">
        <v>-1546849253</v>
      </c>
      <c r="GG125" s="2">
        <v>1</v>
      </c>
      <c r="GH125" s="2">
        <v>1</v>
      </c>
      <c r="GI125" s="2">
        <v>-2</v>
      </c>
      <c r="GJ125" s="2">
        <v>0</v>
      </c>
      <c r="GK125" s="2">
        <f>ROUND(R125*(R12)/100,2)</f>
        <v>0</v>
      </c>
      <c r="GL125" s="2">
        <f t="shared" si="140"/>
        <v>0</v>
      </c>
      <c r="GM125" s="2">
        <f t="shared" si="141"/>
        <v>1029.02</v>
      </c>
      <c r="GN125" s="2">
        <f t="shared" si="142"/>
        <v>0</v>
      </c>
      <c r="GO125" s="2">
        <f t="shared" si="143"/>
        <v>1029.02</v>
      </c>
      <c r="GP125" s="2">
        <f t="shared" si="144"/>
        <v>0</v>
      </c>
      <c r="GQ125" s="2"/>
      <c r="GR125" s="2">
        <v>0</v>
      </c>
      <c r="GS125" s="2">
        <v>3</v>
      </c>
      <c r="GT125" s="2">
        <v>0</v>
      </c>
      <c r="GU125" s="2" t="s">
        <v>6</v>
      </c>
      <c r="GV125" s="2">
        <f t="shared" si="145"/>
        <v>0</v>
      </c>
      <c r="GW125" s="2">
        <v>1</v>
      </c>
      <c r="GX125" s="2">
        <f t="shared" si="146"/>
        <v>0</v>
      </c>
      <c r="GY125" s="2"/>
      <c r="GZ125" s="2"/>
      <c r="HA125" s="2">
        <v>0</v>
      </c>
      <c r="HB125" s="2">
        <v>0</v>
      </c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/>
      <c r="HR125" s="2"/>
      <c r="HS125" s="2"/>
      <c r="HT125" s="2"/>
      <c r="HU125" s="2"/>
      <c r="HV125" s="2"/>
      <c r="HW125" s="2"/>
      <c r="HX125" s="2"/>
      <c r="HY125" s="2"/>
      <c r="HZ125" s="2"/>
      <c r="IA125" s="2"/>
      <c r="IB125" s="2"/>
      <c r="IC125" s="2"/>
      <c r="ID125" s="2"/>
      <c r="IE125" s="2"/>
      <c r="IF125" s="2"/>
      <c r="IG125" s="2"/>
      <c r="IH125" s="2"/>
      <c r="II125" s="2"/>
      <c r="IJ125" s="2"/>
      <c r="IK125" s="2">
        <v>0</v>
      </c>
      <c r="IL125" s="2"/>
      <c r="IM125" s="2"/>
      <c r="IN125" s="2"/>
      <c r="IO125" s="2"/>
      <c r="IP125" s="2"/>
      <c r="IQ125" s="2"/>
      <c r="IR125" s="2"/>
      <c r="IS125" s="2"/>
      <c r="IT125" s="2"/>
      <c r="IU125" s="2"/>
    </row>
    <row r="126" spans="1:255" x14ac:dyDescent="0.2">
      <c r="A126">
        <v>18</v>
      </c>
      <c r="B126">
        <v>1</v>
      </c>
      <c r="C126">
        <v>193</v>
      </c>
      <c r="E126" t="s">
        <v>196</v>
      </c>
      <c r="F126" t="s">
        <v>197</v>
      </c>
      <c r="G126" t="s">
        <v>198</v>
      </c>
      <c r="H126" t="s">
        <v>113</v>
      </c>
      <c r="I126">
        <f>I124*J126</f>
        <v>1</v>
      </c>
      <c r="J126">
        <v>1</v>
      </c>
      <c r="O126">
        <f t="shared" si="108"/>
        <v>6719.5</v>
      </c>
      <c r="P126">
        <f t="shared" si="109"/>
        <v>6719.5</v>
      </c>
      <c r="Q126">
        <f t="shared" si="110"/>
        <v>0</v>
      </c>
      <c r="R126">
        <f t="shared" si="111"/>
        <v>0</v>
      </c>
      <c r="S126">
        <f t="shared" si="112"/>
        <v>0</v>
      </c>
      <c r="T126">
        <f t="shared" si="113"/>
        <v>0</v>
      </c>
      <c r="U126">
        <f t="shared" si="114"/>
        <v>0</v>
      </c>
      <c r="V126">
        <f t="shared" si="115"/>
        <v>0</v>
      </c>
      <c r="W126">
        <f t="shared" si="116"/>
        <v>0</v>
      </c>
      <c r="X126">
        <f t="shared" si="117"/>
        <v>0</v>
      </c>
      <c r="Y126">
        <f t="shared" si="118"/>
        <v>0</v>
      </c>
      <c r="AA126">
        <v>16670161</v>
      </c>
      <c r="AB126">
        <f t="shared" si="119"/>
        <v>1029.02</v>
      </c>
      <c r="AC126">
        <f t="shared" si="120"/>
        <v>1029.02</v>
      </c>
      <c r="AD126">
        <f t="shared" si="121"/>
        <v>0</v>
      </c>
      <c r="AE126">
        <f t="shared" si="122"/>
        <v>0</v>
      </c>
      <c r="AF126">
        <f t="shared" si="123"/>
        <v>0</v>
      </c>
      <c r="AG126">
        <f t="shared" si="124"/>
        <v>0</v>
      </c>
      <c r="AH126">
        <f t="shared" si="125"/>
        <v>0</v>
      </c>
      <c r="AI126">
        <f t="shared" si="126"/>
        <v>0</v>
      </c>
      <c r="AJ126">
        <f t="shared" si="127"/>
        <v>0</v>
      </c>
      <c r="AK126">
        <v>1029.02</v>
      </c>
      <c r="AL126">
        <v>1029.02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80</v>
      </c>
      <c r="AU126">
        <v>60</v>
      </c>
      <c r="AV126">
        <v>1</v>
      </c>
      <c r="AW126">
        <v>1</v>
      </c>
      <c r="AZ126">
        <v>6.53</v>
      </c>
      <c r="BA126">
        <v>1</v>
      </c>
      <c r="BB126">
        <v>1</v>
      </c>
      <c r="BC126">
        <v>6.53</v>
      </c>
      <c r="BD126" t="s">
        <v>6</v>
      </c>
      <c r="BE126" t="s">
        <v>6</v>
      </c>
      <c r="BF126" t="s">
        <v>6</v>
      </c>
      <c r="BG126" t="s">
        <v>6</v>
      </c>
      <c r="BH126">
        <v>3</v>
      </c>
      <c r="BI126">
        <v>2</v>
      </c>
      <c r="BJ126" t="s">
        <v>199</v>
      </c>
      <c r="BM126">
        <v>110001</v>
      </c>
      <c r="BN126">
        <v>0</v>
      </c>
      <c r="BO126" t="s">
        <v>6</v>
      </c>
      <c r="BP126">
        <v>0</v>
      </c>
      <c r="BQ126">
        <v>3</v>
      </c>
      <c r="BR126">
        <v>0</v>
      </c>
      <c r="BS126">
        <v>1</v>
      </c>
      <c r="BT126">
        <v>1</v>
      </c>
      <c r="BU126">
        <v>1</v>
      </c>
      <c r="BV126">
        <v>1</v>
      </c>
      <c r="BW126">
        <v>1</v>
      </c>
      <c r="BX126">
        <v>1</v>
      </c>
      <c r="BY126" t="s">
        <v>6</v>
      </c>
      <c r="BZ126">
        <v>80</v>
      </c>
      <c r="CA126">
        <v>60</v>
      </c>
      <c r="CF126">
        <v>0</v>
      </c>
      <c r="CG126">
        <v>0</v>
      </c>
      <c r="CM126">
        <v>0</v>
      </c>
      <c r="CN126" t="s">
        <v>6</v>
      </c>
      <c r="CO126">
        <v>0</v>
      </c>
      <c r="CP126">
        <f t="shared" si="128"/>
        <v>6719.5</v>
      </c>
      <c r="CQ126">
        <f t="shared" si="129"/>
        <v>6719.5006000000003</v>
      </c>
      <c r="CR126">
        <f t="shared" si="130"/>
        <v>0</v>
      </c>
      <c r="CS126">
        <f t="shared" si="131"/>
        <v>0</v>
      </c>
      <c r="CT126">
        <f t="shared" si="132"/>
        <v>0</v>
      </c>
      <c r="CU126">
        <f t="shared" si="133"/>
        <v>0</v>
      </c>
      <c r="CV126">
        <f t="shared" si="134"/>
        <v>0</v>
      </c>
      <c r="CW126">
        <f t="shared" si="135"/>
        <v>0</v>
      </c>
      <c r="CX126">
        <f t="shared" si="136"/>
        <v>0</v>
      </c>
      <c r="CY126">
        <f t="shared" si="137"/>
        <v>0</v>
      </c>
      <c r="CZ126">
        <f t="shared" si="138"/>
        <v>0</v>
      </c>
      <c r="DC126" t="s">
        <v>6</v>
      </c>
      <c r="DD126" t="s">
        <v>6</v>
      </c>
      <c r="DE126" t="s">
        <v>6</v>
      </c>
      <c r="DF126" t="s">
        <v>6</v>
      </c>
      <c r="DG126" t="s">
        <v>6</v>
      </c>
      <c r="DH126" t="s">
        <v>6</v>
      </c>
      <c r="DI126" t="s">
        <v>6</v>
      </c>
      <c r="DJ126" t="s">
        <v>6</v>
      </c>
      <c r="DK126" t="s">
        <v>6</v>
      </c>
      <c r="DL126" t="s">
        <v>6</v>
      </c>
      <c r="DM126" t="s">
        <v>6</v>
      </c>
      <c r="DN126">
        <v>0</v>
      </c>
      <c r="DO126">
        <v>0</v>
      </c>
      <c r="DP126">
        <v>1</v>
      </c>
      <c r="DQ126">
        <v>1</v>
      </c>
      <c r="DU126">
        <v>1010</v>
      </c>
      <c r="DV126" t="s">
        <v>113</v>
      </c>
      <c r="DW126" t="s">
        <v>113</v>
      </c>
      <c r="DX126">
        <v>1</v>
      </c>
      <c r="EE126">
        <v>16510373</v>
      </c>
      <c r="EF126">
        <v>3</v>
      </c>
      <c r="EG126" t="s">
        <v>23</v>
      </c>
      <c r="EH126">
        <v>0</v>
      </c>
      <c r="EI126" t="s">
        <v>6</v>
      </c>
      <c r="EJ126">
        <v>2</v>
      </c>
      <c r="EK126">
        <v>110001</v>
      </c>
      <c r="EL126" t="s">
        <v>195</v>
      </c>
      <c r="EM126" t="s">
        <v>25</v>
      </c>
      <c r="EO126" t="s">
        <v>6</v>
      </c>
      <c r="EQ126">
        <v>0</v>
      </c>
      <c r="ER126">
        <v>1029.02</v>
      </c>
      <c r="ES126">
        <v>1029.02</v>
      </c>
      <c r="ET126">
        <v>0</v>
      </c>
      <c r="EU126">
        <v>0</v>
      </c>
      <c r="EV126">
        <v>0</v>
      </c>
      <c r="EW126">
        <v>0</v>
      </c>
      <c r="EX126">
        <v>0</v>
      </c>
      <c r="FQ126">
        <v>0</v>
      </c>
      <c r="FR126">
        <f t="shared" si="139"/>
        <v>0</v>
      </c>
      <c r="FS126">
        <v>0</v>
      </c>
      <c r="FX126">
        <v>80</v>
      </c>
      <c r="FY126">
        <v>60</v>
      </c>
      <c r="GA126" t="s">
        <v>6</v>
      </c>
      <c r="GD126">
        <v>0</v>
      </c>
      <c r="GF126">
        <v>-1546849253</v>
      </c>
      <c r="GG126">
        <v>1</v>
      </c>
      <c r="GH126">
        <v>1</v>
      </c>
      <c r="GI126">
        <v>4</v>
      </c>
      <c r="GJ126">
        <v>0</v>
      </c>
      <c r="GK126">
        <f>ROUND(R126*(S12)/100,2)</f>
        <v>0</v>
      </c>
      <c r="GL126">
        <f t="shared" si="140"/>
        <v>0</v>
      </c>
      <c r="GM126">
        <f t="shared" si="141"/>
        <v>6719.5</v>
      </c>
      <c r="GN126">
        <f t="shared" si="142"/>
        <v>0</v>
      </c>
      <c r="GO126">
        <f t="shared" si="143"/>
        <v>6719.5</v>
      </c>
      <c r="GP126">
        <f t="shared" si="144"/>
        <v>0</v>
      </c>
      <c r="GR126">
        <v>0</v>
      </c>
      <c r="GS126">
        <v>3</v>
      </c>
      <c r="GT126">
        <v>0</v>
      </c>
      <c r="GU126" t="s">
        <v>6</v>
      </c>
      <c r="GV126">
        <f t="shared" si="145"/>
        <v>0</v>
      </c>
      <c r="GW126">
        <v>1</v>
      </c>
      <c r="GX126">
        <f t="shared" si="146"/>
        <v>0</v>
      </c>
      <c r="HA126">
        <v>0</v>
      </c>
      <c r="HB126">
        <v>0</v>
      </c>
      <c r="IK126">
        <v>0</v>
      </c>
    </row>
    <row r="127" spans="1:255" x14ac:dyDescent="0.2">
      <c r="A127" s="2">
        <v>17</v>
      </c>
      <c r="B127" s="2">
        <v>1</v>
      </c>
      <c r="C127" s="2">
        <f>ROW(SmtRes!A205)</f>
        <v>205</v>
      </c>
      <c r="D127" s="2">
        <f>ROW(EtalonRes!A172)</f>
        <v>172</v>
      </c>
      <c r="E127" s="2" t="s">
        <v>200</v>
      </c>
      <c r="F127" s="2" t="s">
        <v>201</v>
      </c>
      <c r="G127" s="2" t="s">
        <v>202</v>
      </c>
      <c r="H127" s="2" t="s">
        <v>18</v>
      </c>
      <c r="I127" s="2">
        <v>1</v>
      </c>
      <c r="J127" s="2">
        <v>0</v>
      </c>
      <c r="K127" s="2"/>
      <c r="L127" s="2"/>
      <c r="M127" s="2"/>
      <c r="N127" s="2"/>
      <c r="O127" s="2">
        <f t="shared" si="108"/>
        <v>223.97</v>
      </c>
      <c r="P127" s="2">
        <f t="shared" si="109"/>
        <v>176.95</v>
      </c>
      <c r="Q127" s="2">
        <f t="shared" si="110"/>
        <v>24.01</v>
      </c>
      <c r="R127" s="2">
        <f t="shared" si="111"/>
        <v>2.5099999999999998</v>
      </c>
      <c r="S127" s="2">
        <f t="shared" si="112"/>
        <v>23.01</v>
      </c>
      <c r="T127" s="2">
        <f t="shared" si="113"/>
        <v>0</v>
      </c>
      <c r="U127" s="2">
        <f t="shared" si="114"/>
        <v>2.3199999999999998</v>
      </c>
      <c r="V127" s="2">
        <f t="shared" si="115"/>
        <v>0.2</v>
      </c>
      <c r="W127" s="2">
        <f t="shared" si="116"/>
        <v>0</v>
      </c>
      <c r="X127" s="2">
        <f t="shared" si="117"/>
        <v>24.24</v>
      </c>
      <c r="Y127" s="2">
        <f t="shared" si="118"/>
        <v>16.59</v>
      </c>
      <c r="Z127" s="2"/>
      <c r="AA127" s="2">
        <v>16670159</v>
      </c>
      <c r="AB127" s="2">
        <f t="shared" si="119"/>
        <v>223.97</v>
      </c>
      <c r="AC127" s="2">
        <f t="shared" si="120"/>
        <v>176.95</v>
      </c>
      <c r="AD127" s="2">
        <f t="shared" si="121"/>
        <v>24.01</v>
      </c>
      <c r="AE127" s="2">
        <f t="shared" si="122"/>
        <v>2.5099999999999998</v>
      </c>
      <c r="AF127" s="2">
        <f t="shared" si="123"/>
        <v>23.01</v>
      </c>
      <c r="AG127" s="2">
        <f t="shared" si="124"/>
        <v>0</v>
      </c>
      <c r="AH127" s="2">
        <f t="shared" si="125"/>
        <v>2.3199999999999998</v>
      </c>
      <c r="AI127" s="2">
        <f t="shared" si="126"/>
        <v>0.2</v>
      </c>
      <c r="AJ127" s="2">
        <f t="shared" si="127"/>
        <v>0</v>
      </c>
      <c r="AK127" s="2">
        <v>223.97</v>
      </c>
      <c r="AL127" s="2">
        <v>176.95</v>
      </c>
      <c r="AM127" s="2">
        <v>24.01</v>
      </c>
      <c r="AN127" s="2">
        <v>2.5099999999999998</v>
      </c>
      <c r="AO127" s="2">
        <v>23.01</v>
      </c>
      <c r="AP127" s="2">
        <v>0</v>
      </c>
      <c r="AQ127" s="2">
        <v>2.3199999999999998</v>
      </c>
      <c r="AR127" s="2">
        <v>0.2</v>
      </c>
      <c r="AS127" s="2">
        <v>0</v>
      </c>
      <c r="AT127" s="2">
        <v>95</v>
      </c>
      <c r="AU127" s="2">
        <v>65</v>
      </c>
      <c r="AV127" s="2">
        <v>1</v>
      </c>
      <c r="AW127" s="2">
        <v>1</v>
      </c>
      <c r="AX127" s="2"/>
      <c r="AY127" s="2"/>
      <c r="AZ127" s="2">
        <v>1</v>
      </c>
      <c r="BA127" s="2">
        <v>1</v>
      </c>
      <c r="BB127" s="2">
        <v>1</v>
      </c>
      <c r="BC127" s="2">
        <v>1</v>
      </c>
      <c r="BD127" s="2" t="s">
        <v>6</v>
      </c>
      <c r="BE127" s="2" t="s">
        <v>6</v>
      </c>
      <c r="BF127" s="2" t="s">
        <v>6</v>
      </c>
      <c r="BG127" s="2" t="s">
        <v>6</v>
      </c>
      <c r="BH127" s="2">
        <v>0</v>
      </c>
      <c r="BI127" s="2">
        <v>2</v>
      </c>
      <c r="BJ127" s="2" t="s">
        <v>203</v>
      </c>
      <c r="BK127" s="2"/>
      <c r="BL127" s="2"/>
      <c r="BM127" s="2">
        <v>108001</v>
      </c>
      <c r="BN127" s="2">
        <v>0</v>
      </c>
      <c r="BO127" s="2" t="s">
        <v>6</v>
      </c>
      <c r="BP127" s="2">
        <v>0</v>
      </c>
      <c r="BQ127" s="2">
        <v>3</v>
      </c>
      <c r="BR127" s="2">
        <v>0</v>
      </c>
      <c r="BS127" s="2">
        <v>1</v>
      </c>
      <c r="BT127" s="2">
        <v>1</v>
      </c>
      <c r="BU127" s="2">
        <v>1</v>
      </c>
      <c r="BV127" s="2">
        <v>1</v>
      </c>
      <c r="BW127" s="2">
        <v>1</v>
      </c>
      <c r="BX127" s="2">
        <v>1</v>
      </c>
      <c r="BY127" s="2" t="s">
        <v>6</v>
      </c>
      <c r="BZ127" s="2">
        <v>95</v>
      </c>
      <c r="CA127" s="2">
        <v>65</v>
      </c>
      <c r="CB127" s="2"/>
      <c r="CC127" s="2"/>
      <c r="CD127" s="2"/>
      <c r="CE127" s="2"/>
      <c r="CF127" s="2">
        <v>0</v>
      </c>
      <c r="CG127" s="2">
        <v>0</v>
      </c>
      <c r="CH127" s="2"/>
      <c r="CI127" s="2"/>
      <c r="CJ127" s="2"/>
      <c r="CK127" s="2"/>
      <c r="CL127" s="2"/>
      <c r="CM127" s="2">
        <v>0</v>
      </c>
      <c r="CN127" s="2" t="s">
        <v>6</v>
      </c>
      <c r="CO127" s="2">
        <v>0</v>
      </c>
      <c r="CP127" s="2">
        <f t="shared" si="128"/>
        <v>223.96999999999997</v>
      </c>
      <c r="CQ127" s="2">
        <f t="shared" si="129"/>
        <v>176.95</v>
      </c>
      <c r="CR127" s="2">
        <f t="shared" si="130"/>
        <v>24.01</v>
      </c>
      <c r="CS127" s="2">
        <f t="shared" si="131"/>
        <v>2.5099999999999998</v>
      </c>
      <c r="CT127" s="2">
        <f t="shared" si="132"/>
        <v>23.01</v>
      </c>
      <c r="CU127" s="2">
        <f t="shared" si="133"/>
        <v>0</v>
      </c>
      <c r="CV127" s="2">
        <f t="shared" si="134"/>
        <v>2.3199999999999998</v>
      </c>
      <c r="CW127" s="2">
        <f t="shared" si="135"/>
        <v>0.2</v>
      </c>
      <c r="CX127" s="2">
        <f t="shared" si="136"/>
        <v>0</v>
      </c>
      <c r="CY127" s="2">
        <f t="shared" si="137"/>
        <v>24.244</v>
      </c>
      <c r="CZ127" s="2">
        <f t="shared" si="138"/>
        <v>16.588000000000001</v>
      </c>
      <c r="DA127" s="2"/>
      <c r="DB127" s="2"/>
      <c r="DC127" s="2" t="s">
        <v>6</v>
      </c>
      <c r="DD127" s="2" t="s">
        <v>6</v>
      </c>
      <c r="DE127" s="2" t="s">
        <v>6</v>
      </c>
      <c r="DF127" s="2" t="s">
        <v>6</v>
      </c>
      <c r="DG127" s="2" t="s">
        <v>6</v>
      </c>
      <c r="DH127" s="2" t="s">
        <v>6</v>
      </c>
      <c r="DI127" s="2" t="s">
        <v>6</v>
      </c>
      <c r="DJ127" s="2" t="s">
        <v>6</v>
      </c>
      <c r="DK127" s="2" t="s">
        <v>6</v>
      </c>
      <c r="DL127" s="2" t="s">
        <v>6</v>
      </c>
      <c r="DM127" s="2" t="s">
        <v>6</v>
      </c>
      <c r="DN127" s="2">
        <v>0</v>
      </c>
      <c r="DO127" s="2">
        <v>0</v>
      </c>
      <c r="DP127" s="2">
        <v>1</v>
      </c>
      <c r="DQ127" s="2">
        <v>1</v>
      </c>
      <c r="DR127" s="2"/>
      <c r="DS127" s="2"/>
      <c r="DT127" s="2"/>
      <c r="DU127" s="2">
        <v>1013</v>
      </c>
      <c r="DV127" s="2" t="s">
        <v>18</v>
      </c>
      <c r="DW127" s="2" t="s">
        <v>18</v>
      </c>
      <c r="DX127" s="2">
        <v>1</v>
      </c>
      <c r="DY127" s="2"/>
      <c r="DZ127" s="2"/>
      <c r="EA127" s="2"/>
      <c r="EB127" s="2"/>
      <c r="EC127" s="2"/>
      <c r="ED127" s="2"/>
      <c r="EE127" s="2">
        <v>16510370</v>
      </c>
      <c r="EF127" s="2">
        <v>3</v>
      </c>
      <c r="EG127" s="2" t="s">
        <v>23</v>
      </c>
      <c r="EH127" s="2">
        <v>0</v>
      </c>
      <c r="EI127" s="2" t="s">
        <v>6</v>
      </c>
      <c r="EJ127" s="2">
        <v>2</v>
      </c>
      <c r="EK127" s="2">
        <v>108001</v>
      </c>
      <c r="EL127" s="2" t="s">
        <v>204</v>
      </c>
      <c r="EM127" s="2" t="s">
        <v>205</v>
      </c>
      <c r="EN127" s="2"/>
      <c r="EO127" s="2" t="s">
        <v>6</v>
      </c>
      <c r="EP127" s="2"/>
      <c r="EQ127" s="2">
        <v>0</v>
      </c>
      <c r="ER127" s="2">
        <v>223.97</v>
      </c>
      <c r="ES127" s="2">
        <v>176.95</v>
      </c>
      <c r="ET127" s="2">
        <v>24.01</v>
      </c>
      <c r="EU127" s="2">
        <v>2.5099999999999998</v>
      </c>
      <c r="EV127" s="2">
        <v>23.01</v>
      </c>
      <c r="EW127" s="2">
        <v>2.3199999999999998</v>
      </c>
      <c r="EX127" s="2">
        <v>0.2</v>
      </c>
      <c r="EY127" s="2">
        <v>0</v>
      </c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>
        <v>0</v>
      </c>
      <c r="FR127" s="2">
        <f t="shared" si="139"/>
        <v>0</v>
      </c>
      <c r="FS127" s="2">
        <v>0</v>
      </c>
      <c r="FT127" s="2"/>
      <c r="FU127" s="2"/>
      <c r="FV127" s="2"/>
      <c r="FW127" s="2"/>
      <c r="FX127" s="2">
        <v>95</v>
      </c>
      <c r="FY127" s="2">
        <v>65</v>
      </c>
      <c r="FZ127" s="2"/>
      <c r="GA127" s="2" t="s">
        <v>6</v>
      </c>
      <c r="GB127" s="2"/>
      <c r="GC127" s="2"/>
      <c r="GD127" s="2">
        <v>0</v>
      </c>
      <c r="GE127" s="2"/>
      <c r="GF127" s="2">
        <v>241388103</v>
      </c>
      <c r="GG127" s="2">
        <v>1</v>
      </c>
      <c r="GH127" s="2">
        <v>1</v>
      </c>
      <c r="GI127" s="2">
        <v>-2</v>
      </c>
      <c r="GJ127" s="2">
        <v>0</v>
      </c>
      <c r="GK127" s="2">
        <f>ROUND(R127*(R12)/100,2)</f>
        <v>0</v>
      </c>
      <c r="GL127" s="2">
        <f t="shared" si="140"/>
        <v>0</v>
      </c>
      <c r="GM127" s="2">
        <f t="shared" si="141"/>
        <v>264.8</v>
      </c>
      <c r="GN127" s="2">
        <f t="shared" si="142"/>
        <v>0</v>
      </c>
      <c r="GO127" s="2">
        <f t="shared" si="143"/>
        <v>264.8</v>
      </c>
      <c r="GP127" s="2">
        <f t="shared" si="144"/>
        <v>0</v>
      </c>
      <c r="GQ127" s="2"/>
      <c r="GR127" s="2">
        <v>0</v>
      </c>
      <c r="GS127" s="2">
        <v>3</v>
      </c>
      <c r="GT127" s="2">
        <v>0</v>
      </c>
      <c r="GU127" s="2" t="s">
        <v>6</v>
      </c>
      <c r="GV127" s="2">
        <f t="shared" si="145"/>
        <v>0</v>
      </c>
      <c r="GW127" s="2">
        <v>1</v>
      </c>
      <c r="GX127" s="2">
        <f t="shared" si="146"/>
        <v>0</v>
      </c>
      <c r="GY127" s="2"/>
      <c r="GZ127" s="2"/>
      <c r="HA127" s="2">
        <v>0</v>
      </c>
      <c r="HB127" s="2">
        <v>0</v>
      </c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  <c r="HQ127" s="2"/>
      <c r="HR127" s="2"/>
      <c r="HS127" s="2"/>
      <c r="HT127" s="2"/>
      <c r="HU127" s="2"/>
      <c r="HV127" s="2"/>
      <c r="HW127" s="2"/>
      <c r="HX127" s="2"/>
      <c r="HY127" s="2"/>
      <c r="HZ127" s="2"/>
      <c r="IA127" s="2"/>
      <c r="IB127" s="2"/>
      <c r="IC127" s="2"/>
      <c r="ID127" s="2"/>
      <c r="IE127" s="2"/>
      <c r="IF127" s="2"/>
      <c r="IG127" s="2"/>
      <c r="IH127" s="2"/>
      <c r="II127" s="2"/>
      <c r="IJ127" s="2"/>
      <c r="IK127" s="2">
        <v>0</v>
      </c>
      <c r="IL127" s="2"/>
      <c r="IM127" s="2"/>
      <c r="IN127" s="2"/>
      <c r="IO127" s="2"/>
      <c r="IP127" s="2"/>
      <c r="IQ127" s="2"/>
      <c r="IR127" s="2"/>
      <c r="IS127" s="2"/>
      <c r="IT127" s="2"/>
      <c r="IU127" s="2"/>
    </row>
    <row r="128" spans="1:255" x14ac:dyDescent="0.2">
      <c r="A128">
        <v>17</v>
      </c>
      <c r="B128">
        <v>1</v>
      </c>
      <c r="C128">
        <f>ROW(SmtRes!A216)</f>
        <v>216</v>
      </c>
      <c r="D128">
        <f>ROW(EtalonRes!A182)</f>
        <v>182</v>
      </c>
      <c r="E128" t="s">
        <v>200</v>
      </c>
      <c r="F128" t="s">
        <v>201</v>
      </c>
      <c r="G128" t="s">
        <v>202</v>
      </c>
      <c r="H128" t="s">
        <v>18</v>
      </c>
      <c r="I128">
        <v>1</v>
      </c>
      <c r="J128">
        <v>0</v>
      </c>
      <c r="O128">
        <f t="shared" si="108"/>
        <v>1462.53</v>
      </c>
      <c r="P128">
        <f t="shared" si="109"/>
        <v>1155.48</v>
      </c>
      <c r="Q128">
        <f t="shared" si="110"/>
        <v>156.79</v>
      </c>
      <c r="R128">
        <f t="shared" si="111"/>
        <v>16.39</v>
      </c>
      <c r="S128">
        <f t="shared" si="112"/>
        <v>150.26</v>
      </c>
      <c r="T128">
        <f t="shared" si="113"/>
        <v>0</v>
      </c>
      <c r="U128">
        <f t="shared" si="114"/>
        <v>2.3199999999999998</v>
      </c>
      <c r="V128">
        <f t="shared" si="115"/>
        <v>0.2</v>
      </c>
      <c r="W128">
        <f t="shared" si="116"/>
        <v>0</v>
      </c>
      <c r="X128">
        <f t="shared" si="117"/>
        <v>158.32</v>
      </c>
      <c r="Y128">
        <f t="shared" si="118"/>
        <v>108.32</v>
      </c>
      <c r="AA128">
        <v>16670161</v>
      </c>
      <c r="AB128">
        <f t="shared" si="119"/>
        <v>223.97</v>
      </c>
      <c r="AC128">
        <f t="shared" si="120"/>
        <v>176.95</v>
      </c>
      <c r="AD128">
        <f t="shared" si="121"/>
        <v>24.01</v>
      </c>
      <c r="AE128">
        <f t="shared" si="122"/>
        <v>2.5099999999999998</v>
      </c>
      <c r="AF128">
        <f t="shared" si="123"/>
        <v>23.01</v>
      </c>
      <c r="AG128">
        <f t="shared" si="124"/>
        <v>0</v>
      </c>
      <c r="AH128">
        <f t="shared" si="125"/>
        <v>2.3199999999999998</v>
      </c>
      <c r="AI128">
        <f t="shared" si="126"/>
        <v>0.2</v>
      </c>
      <c r="AJ128">
        <f t="shared" si="127"/>
        <v>0</v>
      </c>
      <c r="AK128">
        <v>223.97</v>
      </c>
      <c r="AL128">
        <v>176.95</v>
      </c>
      <c r="AM128">
        <v>24.01</v>
      </c>
      <c r="AN128">
        <v>2.5099999999999998</v>
      </c>
      <c r="AO128">
        <v>23.01</v>
      </c>
      <c r="AP128">
        <v>0</v>
      </c>
      <c r="AQ128">
        <v>2.3199999999999998</v>
      </c>
      <c r="AR128">
        <v>0.2</v>
      </c>
      <c r="AS128">
        <v>0</v>
      </c>
      <c r="AT128">
        <v>95</v>
      </c>
      <c r="AU128">
        <v>65</v>
      </c>
      <c r="AV128">
        <v>1</v>
      </c>
      <c r="AW128">
        <v>1</v>
      </c>
      <c r="AZ128">
        <v>6.53</v>
      </c>
      <c r="BA128">
        <v>6.53</v>
      </c>
      <c r="BB128">
        <v>6.53</v>
      </c>
      <c r="BC128">
        <v>6.53</v>
      </c>
      <c r="BD128" t="s">
        <v>6</v>
      </c>
      <c r="BE128" t="s">
        <v>6</v>
      </c>
      <c r="BF128" t="s">
        <v>6</v>
      </c>
      <c r="BG128" t="s">
        <v>6</v>
      </c>
      <c r="BH128">
        <v>0</v>
      </c>
      <c r="BI128">
        <v>2</v>
      </c>
      <c r="BJ128" t="s">
        <v>203</v>
      </c>
      <c r="BM128">
        <v>108001</v>
      </c>
      <c r="BN128">
        <v>0</v>
      </c>
      <c r="BO128" t="s">
        <v>6</v>
      </c>
      <c r="BP128">
        <v>0</v>
      </c>
      <c r="BQ128">
        <v>3</v>
      </c>
      <c r="BR128">
        <v>0</v>
      </c>
      <c r="BS128">
        <v>6.53</v>
      </c>
      <c r="BT128">
        <v>1</v>
      </c>
      <c r="BU128">
        <v>1</v>
      </c>
      <c r="BV128">
        <v>1</v>
      </c>
      <c r="BW128">
        <v>1</v>
      </c>
      <c r="BX128">
        <v>1</v>
      </c>
      <c r="BY128" t="s">
        <v>6</v>
      </c>
      <c r="BZ128">
        <v>95</v>
      </c>
      <c r="CA128">
        <v>65</v>
      </c>
      <c r="CF128">
        <v>0</v>
      </c>
      <c r="CG128">
        <v>0</v>
      </c>
      <c r="CM128">
        <v>0</v>
      </c>
      <c r="CN128" t="s">
        <v>6</v>
      </c>
      <c r="CO128">
        <v>0</v>
      </c>
      <c r="CP128">
        <f t="shared" si="128"/>
        <v>1462.53</v>
      </c>
      <c r="CQ128">
        <f t="shared" si="129"/>
        <v>1155.4835</v>
      </c>
      <c r="CR128">
        <f t="shared" si="130"/>
        <v>156.78530000000001</v>
      </c>
      <c r="CS128">
        <f t="shared" si="131"/>
        <v>16.3903</v>
      </c>
      <c r="CT128">
        <f t="shared" si="132"/>
        <v>150.25530000000001</v>
      </c>
      <c r="CU128">
        <f t="shared" si="133"/>
        <v>0</v>
      </c>
      <c r="CV128">
        <f t="shared" si="134"/>
        <v>2.3199999999999998</v>
      </c>
      <c r="CW128">
        <f t="shared" si="135"/>
        <v>0.2</v>
      </c>
      <c r="CX128">
        <f t="shared" si="136"/>
        <v>0</v>
      </c>
      <c r="CY128">
        <f t="shared" si="137"/>
        <v>158.3175</v>
      </c>
      <c r="CZ128">
        <f t="shared" si="138"/>
        <v>108.32249999999998</v>
      </c>
      <c r="DC128" t="s">
        <v>6</v>
      </c>
      <c r="DD128" t="s">
        <v>6</v>
      </c>
      <c r="DE128" t="s">
        <v>6</v>
      </c>
      <c r="DF128" t="s">
        <v>6</v>
      </c>
      <c r="DG128" t="s">
        <v>6</v>
      </c>
      <c r="DH128" t="s">
        <v>6</v>
      </c>
      <c r="DI128" t="s">
        <v>6</v>
      </c>
      <c r="DJ128" t="s">
        <v>6</v>
      </c>
      <c r="DK128" t="s">
        <v>6</v>
      </c>
      <c r="DL128" t="s">
        <v>6</v>
      </c>
      <c r="DM128" t="s">
        <v>6</v>
      </c>
      <c r="DN128">
        <v>0</v>
      </c>
      <c r="DO128">
        <v>0</v>
      </c>
      <c r="DP128">
        <v>1</v>
      </c>
      <c r="DQ128">
        <v>1</v>
      </c>
      <c r="DU128">
        <v>1013</v>
      </c>
      <c r="DV128" t="s">
        <v>18</v>
      </c>
      <c r="DW128" t="s">
        <v>18</v>
      </c>
      <c r="DX128">
        <v>1</v>
      </c>
      <c r="EE128">
        <v>16510370</v>
      </c>
      <c r="EF128">
        <v>3</v>
      </c>
      <c r="EG128" t="s">
        <v>23</v>
      </c>
      <c r="EH128">
        <v>0</v>
      </c>
      <c r="EI128" t="s">
        <v>6</v>
      </c>
      <c r="EJ128">
        <v>2</v>
      </c>
      <c r="EK128">
        <v>108001</v>
      </c>
      <c r="EL128" t="s">
        <v>204</v>
      </c>
      <c r="EM128" t="s">
        <v>205</v>
      </c>
      <c r="EO128" t="s">
        <v>6</v>
      </c>
      <c r="EQ128">
        <v>0</v>
      </c>
      <c r="ER128">
        <v>223.97</v>
      </c>
      <c r="ES128">
        <v>176.95</v>
      </c>
      <c r="ET128">
        <v>24.01</v>
      </c>
      <c r="EU128">
        <v>2.5099999999999998</v>
      </c>
      <c r="EV128">
        <v>23.01</v>
      </c>
      <c r="EW128">
        <v>2.3199999999999998</v>
      </c>
      <c r="EX128">
        <v>0.2</v>
      </c>
      <c r="EY128">
        <v>0</v>
      </c>
      <c r="FQ128">
        <v>0</v>
      </c>
      <c r="FR128">
        <f t="shared" si="139"/>
        <v>0</v>
      </c>
      <c r="FS128">
        <v>0</v>
      </c>
      <c r="FX128">
        <v>95</v>
      </c>
      <c r="FY128">
        <v>65</v>
      </c>
      <c r="GA128" t="s">
        <v>6</v>
      </c>
      <c r="GD128">
        <v>0</v>
      </c>
      <c r="GF128">
        <v>241388103</v>
      </c>
      <c r="GG128">
        <v>1</v>
      </c>
      <c r="GH128">
        <v>1</v>
      </c>
      <c r="GI128">
        <v>4</v>
      </c>
      <c r="GJ128">
        <v>0</v>
      </c>
      <c r="GK128">
        <f>ROUND(R128*(S12)/100,2)</f>
        <v>0</v>
      </c>
      <c r="GL128">
        <f t="shared" si="140"/>
        <v>0</v>
      </c>
      <c r="GM128">
        <f t="shared" si="141"/>
        <v>1729.17</v>
      </c>
      <c r="GN128">
        <f t="shared" si="142"/>
        <v>0</v>
      </c>
      <c r="GO128">
        <f t="shared" si="143"/>
        <v>1729.17</v>
      </c>
      <c r="GP128">
        <f t="shared" si="144"/>
        <v>0</v>
      </c>
      <c r="GR128">
        <v>0</v>
      </c>
      <c r="GS128">
        <v>3</v>
      </c>
      <c r="GT128">
        <v>0</v>
      </c>
      <c r="GU128" t="s">
        <v>6</v>
      </c>
      <c r="GV128">
        <f t="shared" si="145"/>
        <v>0</v>
      </c>
      <c r="GW128">
        <v>1</v>
      </c>
      <c r="GX128">
        <f t="shared" si="146"/>
        <v>0</v>
      </c>
      <c r="HA128">
        <v>0</v>
      </c>
      <c r="HB128">
        <v>0</v>
      </c>
      <c r="IK128">
        <v>0</v>
      </c>
    </row>
    <row r="129" spans="1:255" x14ac:dyDescent="0.2">
      <c r="A129" s="2">
        <v>18</v>
      </c>
      <c r="B129" s="2">
        <v>1</v>
      </c>
      <c r="C129" s="2">
        <v>204</v>
      </c>
      <c r="D129" s="2"/>
      <c r="E129" s="2" t="s">
        <v>206</v>
      </c>
      <c r="F129" s="2" t="s">
        <v>207</v>
      </c>
      <c r="G129" s="2" t="s">
        <v>208</v>
      </c>
      <c r="H129" s="2" t="s">
        <v>113</v>
      </c>
      <c r="I129" s="2">
        <f>I127*J129</f>
        <v>1</v>
      </c>
      <c r="J129" s="2">
        <v>1</v>
      </c>
      <c r="K129" s="2"/>
      <c r="L129" s="2"/>
      <c r="M129" s="2"/>
      <c r="N129" s="2"/>
      <c r="O129" s="2">
        <f t="shared" si="108"/>
        <v>8547.32</v>
      </c>
      <c r="P129" s="2">
        <f t="shared" si="109"/>
        <v>8547.32</v>
      </c>
      <c r="Q129" s="2">
        <f t="shared" si="110"/>
        <v>0</v>
      </c>
      <c r="R129" s="2">
        <f t="shared" si="111"/>
        <v>0</v>
      </c>
      <c r="S129" s="2">
        <f t="shared" si="112"/>
        <v>0</v>
      </c>
      <c r="T129" s="2">
        <f t="shared" si="113"/>
        <v>0</v>
      </c>
      <c r="U129" s="2">
        <f t="shared" si="114"/>
        <v>0</v>
      </c>
      <c r="V129" s="2">
        <f t="shared" si="115"/>
        <v>0</v>
      </c>
      <c r="W129" s="2">
        <f t="shared" si="116"/>
        <v>0</v>
      </c>
      <c r="X129" s="2">
        <f t="shared" si="117"/>
        <v>0</v>
      </c>
      <c r="Y129" s="2">
        <f t="shared" si="118"/>
        <v>0</v>
      </c>
      <c r="Z129" s="2"/>
      <c r="AA129" s="2">
        <v>16670159</v>
      </c>
      <c r="AB129" s="2">
        <f t="shared" si="119"/>
        <v>8547.32</v>
      </c>
      <c r="AC129" s="2">
        <f t="shared" si="120"/>
        <v>8547.32</v>
      </c>
      <c r="AD129" s="2">
        <f t="shared" si="121"/>
        <v>0</v>
      </c>
      <c r="AE129" s="2">
        <f t="shared" si="122"/>
        <v>0</v>
      </c>
      <c r="AF129" s="2">
        <f t="shared" si="123"/>
        <v>0</v>
      </c>
      <c r="AG129" s="2">
        <f t="shared" si="124"/>
        <v>0</v>
      </c>
      <c r="AH129" s="2">
        <f t="shared" si="125"/>
        <v>0</v>
      </c>
      <c r="AI129" s="2">
        <f t="shared" si="126"/>
        <v>0</v>
      </c>
      <c r="AJ129" s="2">
        <f t="shared" si="127"/>
        <v>0</v>
      </c>
      <c r="AK129" s="2">
        <v>8547.32</v>
      </c>
      <c r="AL129" s="2">
        <v>8547.32</v>
      </c>
      <c r="AM129" s="2">
        <v>0</v>
      </c>
      <c r="AN129" s="2">
        <v>0</v>
      </c>
      <c r="AO129" s="2">
        <v>0</v>
      </c>
      <c r="AP129" s="2">
        <v>0</v>
      </c>
      <c r="AQ129" s="2">
        <v>0</v>
      </c>
      <c r="AR129" s="2">
        <v>0</v>
      </c>
      <c r="AS129" s="2">
        <v>0</v>
      </c>
      <c r="AT129" s="2">
        <v>95</v>
      </c>
      <c r="AU129" s="2">
        <v>65</v>
      </c>
      <c r="AV129" s="2">
        <v>1</v>
      </c>
      <c r="AW129" s="2">
        <v>1</v>
      </c>
      <c r="AX129" s="2"/>
      <c r="AY129" s="2"/>
      <c r="AZ129" s="2">
        <v>1</v>
      </c>
      <c r="BA129" s="2">
        <v>1</v>
      </c>
      <c r="BB129" s="2">
        <v>1</v>
      </c>
      <c r="BC129" s="2">
        <v>1</v>
      </c>
      <c r="BD129" s="2" t="s">
        <v>6</v>
      </c>
      <c r="BE129" s="2" t="s">
        <v>6</v>
      </c>
      <c r="BF129" s="2" t="s">
        <v>6</v>
      </c>
      <c r="BG129" s="2" t="s">
        <v>6</v>
      </c>
      <c r="BH129" s="2">
        <v>3</v>
      </c>
      <c r="BI129" s="2">
        <v>2</v>
      </c>
      <c r="BJ129" s="2" t="s">
        <v>209</v>
      </c>
      <c r="BK129" s="2"/>
      <c r="BL129" s="2"/>
      <c r="BM129" s="2">
        <v>108001</v>
      </c>
      <c r="BN129" s="2">
        <v>0</v>
      </c>
      <c r="BO129" s="2" t="s">
        <v>6</v>
      </c>
      <c r="BP129" s="2">
        <v>0</v>
      </c>
      <c r="BQ129" s="2">
        <v>3</v>
      </c>
      <c r="BR129" s="2">
        <v>0</v>
      </c>
      <c r="BS129" s="2">
        <v>1</v>
      </c>
      <c r="BT129" s="2">
        <v>1</v>
      </c>
      <c r="BU129" s="2">
        <v>1</v>
      </c>
      <c r="BV129" s="2">
        <v>1</v>
      </c>
      <c r="BW129" s="2">
        <v>1</v>
      </c>
      <c r="BX129" s="2">
        <v>1</v>
      </c>
      <c r="BY129" s="2" t="s">
        <v>6</v>
      </c>
      <c r="BZ129" s="2">
        <v>95</v>
      </c>
      <c r="CA129" s="2">
        <v>65</v>
      </c>
      <c r="CB129" s="2"/>
      <c r="CC129" s="2"/>
      <c r="CD129" s="2"/>
      <c r="CE129" s="2"/>
      <c r="CF129" s="2">
        <v>0</v>
      </c>
      <c r="CG129" s="2">
        <v>0</v>
      </c>
      <c r="CH129" s="2"/>
      <c r="CI129" s="2"/>
      <c r="CJ129" s="2"/>
      <c r="CK129" s="2"/>
      <c r="CL129" s="2"/>
      <c r="CM129" s="2">
        <v>0</v>
      </c>
      <c r="CN129" s="2" t="s">
        <v>6</v>
      </c>
      <c r="CO129" s="2">
        <v>0</v>
      </c>
      <c r="CP129" s="2">
        <f t="shared" si="128"/>
        <v>8547.32</v>
      </c>
      <c r="CQ129" s="2">
        <f t="shared" si="129"/>
        <v>8547.32</v>
      </c>
      <c r="CR129" s="2">
        <f t="shared" si="130"/>
        <v>0</v>
      </c>
      <c r="CS129" s="2">
        <f t="shared" si="131"/>
        <v>0</v>
      </c>
      <c r="CT129" s="2">
        <f t="shared" si="132"/>
        <v>0</v>
      </c>
      <c r="CU129" s="2">
        <f t="shared" si="133"/>
        <v>0</v>
      </c>
      <c r="CV129" s="2">
        <f t="shared" si="134"/>
        <v>0</v>
      </c>
      <c r="CW129" s="2">
        <f t="shared" si="135"/>
        <v>0</v>
      </c>
      <c r="CX129" s="2">
        <f t="shared" si="136"/>
        <v>0</v>
      </c>
      <c r="CY129" s="2">
        <f t="shared" si="137"/>
        <v>0</v>
      </c>
      <c r="CZ129" s="2">
        <f t="shared" si="138"/>
        <v>0</v>
      </c>
      <c r="DA129" s="2"/>
      <c r="DB129" s="2"/>
      <c r="DC129" s="2" t="s">
        <v>6</v>
      </c>
      <c r="DD129" s="2" t="s">
        <v>6</v>
      </c>
      <c r="DE129" s="2" t="s">
        <v>6</v>
      </c>
      <c r="DF129" s="2" t="s">
        <v>6</v>
      </c>
      <c r="DG129" s="2" t="s">
        <v>6</v>
      </c>
      <c r="DH129" s="2" t="s">
        <v>6</v>
      </c>
      <c r="DI129" s="2" t="s">
        <v>6</v>
      </c>
      <c r="DJ129" s="2" t="s">
        <v>6</v>
      </c>
      <c r="DK129" s="2" t="s">
        <v>6</v>
      </c>
      <c r="DL129" s="2" t="s">
        <v>6</v>
      </c>
      <c r="DM129" s="2" t="s">
        <v>6</v>
      </c>
      <c r="DN129" s="2">
        <v>0</v>
      </c>
      <c r="DO129" s="2">
        <v>0</v>
      </c>
      <c r="DP129" s="2">
        <v>1</v>
      </c>
      <c r="DQ129" s="2">
        <v>1</v>
      </c>
      <c r="DR129" s="2"/>
      <c r="DS129" s="2"/>
      <c r="DT129" s="2"/>
      <c r="DU129" s="2">
        <v>1010</v>
      </c>
      <c r="DV129" s="2" t="s">
        <v>113</v>
      </c>
      <c r="DW129" s="2" t="s">
        <v>113</v>
      </c>
      <c r="DX129" s="2">
        <v>1</v>
      </c>
      <c r="DY129" s="2"/>
      <c r="DZ129" s="2"/>
      <c r="EA129" s="2"/>
      <c r="EB129" s="2"/>
      <c r="EC129" s="2"/>
      <c r="ED129" s="2"/>
      <c r="EE129" s="2">
        <v>16510370</v>
      </c>
      <c r="EF129" s="2">
        <v>3</v>
      </c>
      <c r="EG129" s="2" t="s">
        <v>23</v>
      </c>
      <c r="EH129" s="2">
        <v>0</v>
      </c>
      <c r="EI129" s="2" t="s">
        <v>6</v>
      </c>
      <c r="EJ129" s="2">
        <v>2</v>
      </c>
      <c r="EK129" s="2">
        <v>108001</v>
      </c>
      <c r="EL129" s="2" t="s">
        <v>204</v>
      </c>
      <c r="EM129" s="2" t="s">
        <v>205</v>
      </c>
      <c r="EN129" s="2"/>
      <c r="EO129" s="2" t="s">
        <v>6</v>
      </c>
      <c r="EP129" s="2"/>
      <c r="EQ129" s="2">
        <v>0</v>
      </c>
      <c r="ER129" s="2">
        <v>8547.32</v>
      </c>
      <c r="ES129" s="2">
        <v>8547.32</v>
      </c>
      <c r="ET129" s="2">
        <v>0</v>
      </c>
      <c r="EU129" s="2">
        <v>0</v>
      </c>
      <c r="EV129" s="2">
        <v>0</v>
      </c>
      <c r="EW129" s="2">
        <v>0</v>
      </c>
      <c r="EX129" s="2">
        <v>0</v>
      </c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>
        <v>0</v>
      </c>
      <c r="FR129" s="2">
        <f t="shared" si="139"/>
        <v>0</v>
      </c>
      <c r="FS129" s="2">
        <v>0</v>
      </c>
      <c r="FT129" s="2"/>
      <c r="FU129" s="2"/>
      <c r="FV129" s="2"/>
      <c r="FW129" s="2"/>
      <c r="FX129" s="2">
        <v>95</v>
      </c>
      <c r="FY129" s="2">
        <v>65</v>
      </c>
      <c r="FZ129" s="2"/>
      <c r="GA129" s="2" t="s">
        <v>6</v>
      </c>
      <c r="GB129" s="2"/>
      <c r="GC129" s="2"/>
      <c r="GD129" s="2">
        <v>0</v>
      </c>
      <c r="GE129" s="2"/>
      <c r="GF129" s="2">
        <v>897923884</v>
      </c>
      <c r="GG129" s="2">
        <v>1</v>
      </c>
      <c r="GH129" s="2">
        <v>1</v>
      </c>
      <c r="GI129" s="2">
        <v>-2</v>
      </c>
      <c r="GJ129" s="2">
        <v>0</v>
      </c>
      <c r="GK129" s="2">
        <f>ROUND(R129*(R12)/100,2)</f>
        <v>0</v>
      </c>
      <c r="GL129" s="2">
        <f t="shared" si="140"/>
        <v>0</v>
      </c>
      <c r="GM129" s="2">
        <f t="shared" si="141"/>
        <v>8547.32</v>
      </c>
      <c r="GN129" s="2">
        <f t="shared" si="142"/>
        <v>0</v>
      </c>
      <c r="GO129" s="2">
        <f t="shared" si="143"/>
        <v>8547.32</v>
      </c>
      <c r="GP129" s="2">
        <f t="shared" si="144"/>
        <v>0</v>
      </c>
      <c r="GQ129" s="2"/>
      <c r="GR129" s="2">
        <v>0</v>
      </c>
      <c r="GS129" s="2">
        <v>3</v>
      </c>
      <c r="GT129" s="2">
        <v>0</v>
      </c>
      <c r="GU129" s="2" t="s">
        <v>6</v>
      </c>
      <c r="GV129" s="2">
        <f t="shared" si="145"/>
        <v>0</v>
      </c>
      <c r="GW129" s="2">
        <v>1</v>
      </c>
      <c r="GX129" s="2">
        <f t="shared" si="146"/>
        <v>0</v>
      </c>
      <c r="GY129" s="2"/>
      <c r="GZ129" s="2"/>
      <c r="HA129" s="2">
        <v>0</v>
      </c>
      <c r="HB129" s="2">
        <v>0</v>
      </c>
      <c r="HC129" s="2"/>
      <c r="HD129" s="2"/>
      <c r="HE129" s="2"/>
      <c r="HF129" s="2"/>
      <c r="HG129" s="2"/>
      <c r="HH129" s="2"/>
      <c r="HI129" s="2"/>
      <c r="HJ129" s="2"/>
      <c r="HK129" s="2"/>
      <c r="HL129" s="2"/>
      <c r="HM129" s="2"/>
      <c r="HN129" s="2"/>
      <c r="HO129" s="2"/>
      <c r="HP129" s="2"/>
      <c r="HQ129" s="2"/>
      <c r="HR129" s="2"/>
      <c r="HS129" s="2"/>
      <c r="HT129" s="2"/>
      <c r="HU129" s="2"/>
      <c r="HV129" s="2"/>
      <c r="HW129" s="2"/>
      <c r="HX129" s="2"/>
      <c r="HY129" s="2"/>
      <c r="HZ129" s="2"/>
      <c r="IA129" s="2"/>
      <c r="IB129" s="2"/>
      <c r="IC129" s="2"/>
      <c r="ID129" s="2"/>
      <c r="IE129" s="2"/>
      <c r="IF129" s="2"/>
      <c r="IG129" s="2"/>
      <c r="IH129" s="2"/>
      <c r="II129" s="2"/>
      <c r="IJ129" s="2"/>
      <c r="IK129" s="2">
        <v>0</v>
      </c>
      <c r="IL129" s="2"/>
      <c r="IM129" s="2"/>
      <c r="IN129" s="2"/>
      <c r="IO129" s="2"/>
      <c r="IP129" s="2"/>
      <c r="IQ129" s="2"/>
      <c r="IR129" s="2"/>
      <c r="IS129" s="2"/>
      <c r="IT129" s="2"/>
      <c r="IU129" s="2"/>
    </row>
    <row r="130" spans="1:255" x14ac:dyDescent="0.2">
      <c r="A130">
        <v>18</v>
      </c>
      <c r="B130">
        <v>1</v>
      </c>
      <c r="C130">
        <v>215</v>
      </c>
      <c r="E130" t="s">
        <v>206</v>
      </c>
      <c r="F130" t="s">
        <v>207</v>
      </c>
      <c r="G130" t="s">
        <v>208</v>
      </c>
      <c r="H130" t="s">
        <v>113</v>
      </c>
      <c r="I130">
        <f>I128*J130</f>
        <v>1</v>
      </c>
      <c r="J130">
        <v>1</v>
      </c>
      <c r="O130">
        <f t="shared" si="108"/>
        <v>55814</v>
      </c>
      <c r="P130">
        <f t="shared" si="109"/>
        <v>55814</v>
      </c>
      <c r="Q130">
        <f t="shared" si="110"/>
        <v>0</v>
      </c>
      <c r="R130">
        <f t="shared" si="111"/>
        <v>0</v>
      </c>
      <c r="S130">
        <f t="shared" si="112"/>
        <v>0</v>
      </c>
      <c r="T130">
        <f t="shared" si="113"/>
        <v>0</v>
      </c>
      <c r="U130">
        <f t="shared" si="114"/>
        <v>0</v>
      </c>
      <c r="V130">
        <f t="shared" si="115"/>
        <v>0</v>
      </c>
      <c r="W130">
        <f t="shared" si="116"/>
        <v>0</v>
      </c>
      <c r="X130">
        <f t="shared" si="117"/>
        <v>0</v>
      </c>
      <c r="Y130">
        <f t="shared" si="118"/>
        <v>0</v>
      </c>
      <c r="AA130">
        <v>16670161</v>
      </c>
      <c r="AB130">
        <f t="shared" si="119"/>
        <v>8547.32</v>
      </c>
      <c r="AC130">
        <f t="shared" si="120"/>
        <v>8547.32</v>
      </c>
      <c r="AD130">
        <f t="shared" si="121"/>
        <v>0</v>
      </c>
      <c r="AE130">
        <f t="shared" si="122"/>
        <v>0</v>
      </c>
      <c r="AF130">
        <f t="shared" si="123"/>
        <v>0</v>
      </c>
      <c r="AG130">
        <f t="shared" si="124"/>
        <v>0</v>
      </c>
      <c r="AH130">
        <f t="shared" si="125"/>
        <v>0</v>
      </c>
      <c r="AI130">
        <f t="shared" si="126"/>
        <v>0</v>
      </c>
      <c r="AJ130">
        <f t="shared" si="127"/>
        <v>0</v>
      </c>
      <c r="AK130">
        <v>8547.32</v>
      </c>
      <c r="AL130">
        <v>8547.32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95</v>
      </c>
      <c r="AU130">
        <v>65</v>
      </c>
      <c r="AV130">
        <v>1</v>
      </c>
      <c r="AW130">
        <v>1</v>
      </c>
      <c r="AZ130">
        <v>6.53</v>
      </c>
      <c r="BA130">
        <v>1</v>
      </c>
      <c r="BB130">
        <v>1</v>
      </c>
      <c r="BC130">
        <v>6.53</v>
      </c>
      <c r="BD130" t="s">
        <v>6</v>
      </c>
      <c r="BE130" t="s">
        <v>6</v>
      </c>
      <c r="BF130" t="s">
        <v>6</v>
      </c>
      <c r="BG130" t="s">
        <v>6</v>
      </c>
      <c r="BH130">
        <v>3</v>
      </c>
      <c r="BI130">
        <v>2</v>
      </c>
      <c r="BJ130" t="s">
        <v>209</v>
      </c>
      <c r="BM130">
        <v>108001</v>
      </c>
      <c r="BN130">
        <v>0</v>
      </c>
      <c r="BO130" t="s">
        <v>6</v>
      </c>
      <c r="BP130">
        <v>0</v>
      </c>
      <c r="BQ130">
        <v>3</v>
      </c>
      <c r="BR130">
        <v>0</v>
      </c>
      <c r="BS130">
        <v>1</v>
      </c>
      <c r="BT130">
        <v>1</v>
      </c>
      <c r="BU130">
        <v>1</v>
      </c>
      <c r="BV130">
        <v>1</v>
      </c>
      <c r="BW130">
        <v>1</v>
      </c>
      <c r="BX130">
        <v>1</v>
      </c>
      <c r="BY130" t="s">
        <v>6</v>
      </c>
      <c r="BZ130">
        <v>95</v>
      </c>
      <c r="CA130">
        <v>65</v>
      </c>
      <c r="CF130">
        <v>0</v>
      </c>
      <c r="CG130">
        <v>0</v>
      </c>
      <c r="CM130">
        <v>0</v>
      </c>
      <c r="CN130" t="s">
        <v>6</v>
      </c>
      <c r="CO130">
        <v>0</v>
      </c>
      <c r="CP130">
        <f t="shared" si="128"/>
        <v>55814</v>
      </c>
      <c r="CQ130">
        <f t="shared" si="129"/>
        <v>55813.999600000003</v>
      </c>
      <c r="CR130">
        <f t="shared" si="130"/>
        <v>0</v>
      </c>
      <c r="CS130">
        <f t="shared" si="131"/>
        <v>0</v>
      </c>
      <c r="CT130">
        <f t="shared" si="132"/>
        <v>0</v>
      </c>
      <c r="CU130">
        <f t="shared" si="133"/>
        <v>0</v>
      </c>
      <c r="CV130">
        <f t="shared" si="134"/>
        <v>0</v>
      </c>
      <c r="CW130">
        <f t="shared" si="135"/>
        <v>0</v>
      </c>
      <c r="CX130">
        <f t="shared" si="136"/>
        <v>0</v>
      </c>
      <c r="CY130">
        <f t="shared" si="137"/>
        <v>0</v>
      </c>
      <c r="CZ130">
        <f t="shared" si="138"/>
        <v>0</v>
      </c>
      <c r="DC130" t="s">
        <v>6</v>
      </c>
      <c r="DD130" t="s">
        <v>6</v>
      </c>
      <c r="DE130" t="s">
        <v>6</v>
      </c>
      <c r="DF130" t="s">
        <v>6</v>
      </c>
      <c r="DG130" t="s">
        <v>6</v>
      </c>
      <c r="DH130" t="s">
        <v>6</v>
      </c>
      <c r="DI130" t="s">
        <v>6</v>
      </c>
      <c r="DJ130" t="s">
        <v>6</v>
      </c>
      <c r="DK130" t="s">
        <v>6</v>
      </c>
      <c r="DL130" t="s">
        <v>6</v>
      </c>
      <c r="DM130" t="s">
        <v>6</v>
      </c>
      <c r="DN130">
        <v>0</v>
      </c>
      <c r="DO130">
        <v>0</v>
      </c>
      <c r="DP130">
        <v>1</v>
      </c>
      <c r="DQ130">
        <v>1</v>
      </c>
      <c r="DU130">
        <v>1010</v>
      </c>
      <c r="DV130" t="s">
        <v>113</v>
      </c>
      <c r="DW130" t="s">
        <v>113</v>
      </c>
      <c r="DX130">
        <v>1</v>
      </c>
      <c r="EE130">
        <v>16510370</v>
      </c>
      <c r="EF130">
        <v>3</v>
      </c>
      <c r="EG130" t="s">
        <v>23</v>
      </c>
      <c r="EH130">
        <v>0</v>
      </c>
      <c r="EI130" t="s">
        <v>6</v>
      </c>
      <c r="EJ130">
        <v>2</v>
      </c>
      <c r="EK130">
        <v>108001</v>
      </c>
      <c r="EL130" t="s">
        <v>204</v>
      </c>
      <c r="EM130" t="s">
        <v>205</v>
      </c>
      <c r="EO130" t="s">
        <v>6</v>
      </c>
      <c r="EQ130">
        <v>0</v>
      </c>
      <c r="ER130">
        <v>8547.32</v>
      </c>
      <c r="ES130">
        <v>8547.32</v>
      </c>
      <c r="ET130">
        <v>0</v>
      </c>
      <c r="EU130">
        <v>0</v>
      </c>
      <c r="EV130">
        <v>0</v>
      </c>
      <c r="EW130">
        <v>0</v>
      </c>
      <c r="EX130">
        <v>0</v>
      </c>
      <c r="FQ130">
        <v>0</v>
      </c>
      <c r="FR130">
        <f t="shared" si="139"/>
        <v>0</v>
      </c>
      <c r="FS130">
        <v>0</v>
      </c>
      <c r="FX130">
        <v>95</v>
      </c>
      <c r="FY130">
        <v>65</v>
      </c>
      <c r="GA130" t="s">
        <v>6</v>
      </c>
      <c r="GD130">
        <v>0</v>
      </c>
      <c r="GF130">
        <v>897923884</v>
      </c>
      <c r="GG130">
        <v>1</v>
      </c>
      <c r="GH130">
        <v>1</v>
      </c>
      <c r="GI130">
        <v>4</v>
      </c>
      <c r="GJ130">
        <v>0</v>
      </c>
      <c r="GK130">
        <f>ROUND(R130*(S12)/100,2)</f>
        <v>0</v>
      </c>
      <c r="GL130">
        <f t="shared" si="140"/>
        <v>0</v>
      </c>
      <c r="GM130">
        <f t="shared" si="141"/>
        <v>55814</v>
      </c>
      <c r="GN130">
        <f t="shared" si="142"/>
        <v>0</v>
      </c>
      <c r="GO130">
        <f t="shared" si="143"/>
        <v>55814</v>
      </c>
      <c r="GP130">
        <f t="shared" si="144"/>
        <v>0</v>
      </c>
      <c r="GR130">
        <v>0</v>
      </c>
      <c r="GS130">
        <v>3</v>
      </c>
      <c r="GT130">
        <v>0</v>
      </c>
      <c r="GU130" t="s">
        <v>6</v>
      </c>
      <c r="GV130">
        <f t="shared" si="145"/>
        <v>0</v>
      </c>
      <c r="GW130">
        <v>1</v>
      </c>
      <c r="GX130">
        <f t="shared" si="146"/>
        <v>0</v>
      </c>
      <c r="HA130">
        <v>0</v>
      </c>
      <c r="HB130">
        <v>0</v>
      </c>
      <c r="IK130">
        <v>0</v>
      </c>
    </row>
    <row r="131" spans="1:255" x14ac:dyDescent="0.2">
      <c r="A131" s="2">
        <v>17</v>
      </c>
      <c r="B131" s="2">
        <v>1</v>
      </c>
      <c r="C131" s="2">
        <f>ROW(SmtRes!A223)</f>
        <v>223</v>
      </c>
      <c r="D131" s="2">
        <f>ROW(EtalonRes!A188)</f>
        <v>188</v>
      </c>
      <c r="E131" s="2" t="s">
        <v>210</v>
      </c>
      <c r="F131" s="2" t="s">
        <v>120</v>
      </c>
      <c r="G131" s="2" t="s">
        <v>121</v>
      </c>
      <c r="H131" s="2" t="s">
        <v>18</v>
      </c>
      <c r="I131" s="2">
        <v>1</v>
      </c>
      <c r="J131" s="2">
        <v>0</v>
      </c>
      <c r="K131" s="2"/>
      <c r="L131" s="2"/>
      <c r="M131" s="2"/>
      <c r="N131" s="2"/>
      <c r="O131" s="2">
        <f t="shared" si="108"/>
        <v>28.93</v>
      </c>
      <c r="P131" s="2">
        <f t="shared" si="109"/>
        <v>4.09</v>
      </c>
      <c r="Q131" s="2">
        <f t="shared" si="110"/>
        <v>0</v>
      </c>
      <c r="R131" s="2">
        <f t="shared" si="111"/>
        <v>0</v>
      </c>
      <c r="S131" s="2">
        <f t="shared" si="112"/>
        <v>24.84</v>
      </c>
      <c r="T131" s="2">
        <f t="shared" si="113"/>
        <v>0</v>
      </c>
      <c r="U131" s="2">
        <f t="shared" si="114"/>
        <v>2.4</v>
      </c>
      <c r="V131" s="2">
        <f t="shared" si="115"/>
        <v>0</v>
      </c>
      <c r="W131" s="2">
        <f t="shared" si="116"/>
        <v>0</v>
      </c>
      <c r="X131" s="2">
        <f t="shared" si="117"/>
        <v>19.87</v>
      </c>
      <c r="Y131" s="2">
        <f t="shared" si="118"/>
        <v>14.9</v>
      </c>
      <c r="Z131" s="2"/>
      <c r="AA131" s="2">
        <v>16670159</v>
      </c>
      <c r="AB131" s="2">
        <f t="shared" si="119"/>
        <v>28.93</v>
      </c>
      <c r="AC131" s="2">
        <f t="shared" si="120"/>
        <v>4.09</v>
      </c>
      <c r="AD131" s="2">
        <f t="shared" si="121"/>
        <v>0</v>
      </c>
      <c r="AE131" s="2">
        <f t="shared" si="122"/>
        <v>0</v>
      </c>
      <c r="AF131" s="2">
        <f t="shared" si="123"/>
        <v>24.84</v>
      </c>
      <c r="AG131" s="2">
        <f t="shared" si="124"/>
        <v>0</v>
      </c>
      <c r="AH131" s="2">
        <f t="shared" si="125"/>
        <v>2.4</v>
      </c>
      <c r="AI131" s="2">
        <f t="shared" si="126"/>
        <v>0</v>
      </c>
      <c r="AJ131" s="2">
        <f t="shared" si="127"/>
        <v>0</v>
      </c>
      <c r="AK131" s="2">
        <v>28.93</v>
      </c>
      <c r="AL131" s="2">
        <v>4.09</v>
      </c>
      <c r="AM131" s="2">
        <v>0</v>
      </c>
      <c r="AN131" s="2">
        <v>0</v>
      </c>
      <c r="AO131" s="2">
        <v>24.84</v>
      </c>
      <c r="AP131" s="2">
        <v>0</v>
      </c>
      <c r="AQ131" s="2">
        <v>2.4</v>
      </c>
      <c r="AR131" s="2">
        <v>0</v>
      </c>
      <c r="AS131" s="2">
        <v>0</v>
      </c>
      <c r="AT131" s="2">
        <v>80</v>
      </c>
      <c r="AU131" s="2">
        <v>60</v>
      </c>
      <c r="AV131" s="2">
        <v>1</v>
      </c>
      <c r="AW131" s="2">
        <v>1</v>
      </c>
      <c r="AX131" s="2"/>
      <c r="AY131" s="2"/>
      <c r="AZ131" s="2">
        <v>1</v>
      </c>
      <c r="BA131" s="2">
        <v>1</v>
      </c>
      <c r="BB131" s="2">
        <v>1</v>
      </c>
      <c r="BC131" s="2">
        <v>1</v>
      </c>
      <c r="BD131" s="2" t="s">
        <v>6</v>
      </c>
      <c r="BE131" s="2" t="s">
        <v>6</v>
      </c>
      <c r="BF131" s="2" t="s">
        <v>6</v>
      </c>
      <c r="BG131" s="2" t="s">
        <v>6</v>
      </c>
      <c r="BH131" s="2">
        <v>0</v>
      </c>
      <c r="BI131" s="2">
        <v>2</v>
      </c>
      <c r="BJ131" s="2" t="s">
        <v>122</v>
      </c>
      <c r="BK131" s="2"/>
      <c r="BL131" s="2"/>
      <c r="BM131" s="2">
        <v>110011</v>
      </c>
      <c r="BN131" s="2">
        <v>0</v>
      </c>
      <c r="BO131" s="2" t="s">
        <v>6</v>
      </c>
      <c r="BP131" s="2">
        <v>0</v>
      </c>
      <c r="BQ131" s="2">
        <v>3</v>
      </c>
      <c r="BR131" s="2">
        <v>0</v>
      </c>
      <c r="BS131" s="2">
        <v>1</v>
      </c>
      <c r="BT131" s="2">
        <v>1</v>
      </c>
      <c r="BU131" s="2">
        <v>1</v>
      </c>
      <c r="BV131" s="2">
        <v>1</v>
      </c>
      <c r="BW131" s="2">
        <v>1</v>
      </c>
      <c r="BX131" s="2">
        <v>1</v>
      </c>
      <c r="BY131" s="2" t="s">
        <v>6</v>
      </c>
      <c r="BZ131" s="2">
        <v>80</v>
      </c>
      <c r="CA131" s="2">
        <v>60</v>
      </c>
      <c r="CB131" s="2"/>
      <c r="CC131" s="2"/>
      <c r="CD131" s="2"/>
      <c r="CE131" s="2"/>
      <c r="CF131" s="2">
        <v>0</v>
      </c>
      <c r="CG131" s="2">
        <v>0</v>
      </c>
      <c r="CH131" s="2"/>
      <c r="CI131" s="2"/>
      <c r="CJ131" s="2"/>
      <c r="CK131" s="2"/>
      <c r="CL131" s="2"/>
      <c r="CM131" s="2">
        <v>0</v>
      </c>
      <c r="CN131" s="2" t="s">
        <v>6</v>
      </c>
      <c r="CO131" s="2">
        <v>0</v>
      </c>
      <c r="CP131" s="2">
        <f t="shared" si="128"/>
        <v>28.93</v>
      </c>
      <c r="CQ131" s="2">
        <f t="shared" si="129"/>
        <v>4.09</v>
      </c>
      <c r="CR131" s="2">
        <f t="shared" si="130"/>
        <v>0</v>
      </c>
      <c r="CS131" s="2">
        <f t="shared" si="131"/>
        <v>0</v>
      </c>
      <c r="CT131" s="2">
        <f t="shared" si="132"/>
        <v>24.84</v>
      </c>
      <c r="CU131" s="2">
        <f t="shared" si="133"/>
        <v>0</v>
      </c>
      <c r="CV131" s="2">
        <f t="shared" si="134"/>
        <v>2.4</v>
      </c>
      <c r="CW131" s="2">
        <f t="shared" si="135"/>
        <v>0</v>
      </c>
      <c r="CX131" s="2">
        <f t="shared" si="136"/>
        <v>0</v>
      </c>
      <c r="CY131" s="2">
        <f t="shared" si="137"/>
        <v>19.872</v>
      </c>
      <c r="CZ131" s="2">
        <f t="shared" si="138"/>
        <v>14.904000000000002</v>
      </c>
      <c r="DA131" s="2"/>
      <c r="DB131" s="2"/>
      <c r="DC131" s="2" t="s">
        <v>6</v>
      </c>
      <c r="DD131" s="2" t="s">
        <v>6</v>
      </c>
      <c r="DE131" s="2" t="s">
        <v>6</v>
      </c>
      <c r="DF131" s="2" t="s">
        <v>6</v>
      </c>
      <c r="DG131" s="2" t="s">
        <v>6</v>
      </c>
      <c r="DH131" s="2" t="s">
        <v>6</v>
      </c>
      <c r="DI131" s="2" t="s">
        <v>6</v>
      </c>
      <c r="DJ131" s="2" t="s">
        <v>6</v>
      </c>
      <c r="DK131" s="2" t="s">
        <v>6</v>
      </c>
      <c r="DL131" s="2" t="s">
        <v>6</v>
      </c>
      <c r="DM131" s="2" t="s">
        <v>6</v>
      </c>
      <c r="DN131" s="2">
        <v>0</v>
      </c>
      <c r="DO131" s="2">
        <v>0</v>
      </c>
      <c r="DP131" s="2">
        <v>1</v>
      </c>
      <c r="DQ131" s="2">
        <v>1</v>
      </c>
      <c r="DR131" s="2"/>
      <c r="DS131" s="2"/>
      <c r="DT131" s="2"/>
      <c r="DU131" s="2">
        <v>1013</v>
      </c>
      <c r="DV131" s="2" t="s">
        <v>18</v>
      </c>
      <c r="DW131" s="2" t="s">
        <v>18</v>
      </c>
      <c r="DX131" s="2">
        <v>1</v>
      </c>
      <c r="DY131" s="2"/>
      <c r="DZ131" s="2"/>
      <c r="EA131" s="2"/>
      <c r="EB131" s="2"/>
      <c r="EC131" s="2"/>
      <c r="ED131" s="2"/>
      <c r="EE131" s="2">
        <v>16510417</v>
      </c>
      <c r="EF131" s="2">
        <v>3</v>
      </c>
      <c r="EG131" s="2" t="s">
        <v>23</v>
      </c>
      <c r="EH131" s="2">
        <v>0</v>
      </c>
      <c r="EI131" s="2" t="s">
        <v>6</v>
      </c>
      <c r="EJ131" s="2">
        <v>2</v>
      </c>
      <c r="EK131" s="2">
        <v>110011</v>
      </c>
      <c r="EL131" s="2" t="s">
        <v>24</v>
      </c>
      <c r="EM131" s="2" t="s">
        <v>25</v>
      </c>
      <c r="EN131" s="2"/>
      <c r="EO131" s="2" t="s">
        <v>6</v>
      </c>
      <c r="EP131" s="2"/>
      <c r="EQ131" s="2">
        <v>0</v>
      </c>
      <c r="ER131" s="2">
        <v>28.93</v>
      </c>
      <c r="ES131" s="2">
        <v>4.09</v>
      </c>
      <c r="ET131" s="2">
        <v>0</v>
      </c>
      <c r="EU131" s="2">
        <v>0</v>
      </c>
      <c r="EV131" s="2">
        <v>24.84</v>
      </c>
      <c r="EW131" s="2">
        <v>2.4</v>
      </c>
      <c r="EX131" s="2">
        <v>0</v>
      </c>
      <c r="EY131" s="2">
        <v>0</v>
      </c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>
        <v>0</v>
      </c>
      <c r="FR131" s="2">
        <f t="shared" si="139"/>
        <v>0</v>
      </c>
      <c r="FS131" s="2">
        <v>0</v>
      </c>
      <c r="FT131" s="2"/>
      <c r="FU131" s="2"/>
      <c r="FV131" s="2"/>
      <c r="FW131" s="2"/>
      <c r="FX131" s="2">
        <v>80</v>
      </c>
      <c r="FY131" s="2">
        <v>60</v>
      </c>
      <c r="FZ131" s="2"/>
      <c r="GA131" s="2" t="s">
        <v>6</v>
      </c>
      <c r="GB131" s="2"/>
      <c r="GC131" s="2"/>
      <c r="GD131" s="2">
        <v>0</v>
      </c>
      <c r="GE131" s="2"/>
      <c r="GF131" s="2">
        <v>177670689</v>
      </c>
      <c r="GG131" s="2">
        <v>1</v>
      </c>
      <c r="GH131" s="2">
        <v>1</v>
      </c>
      <c r="GI131" s="2">
        <v>-2</v>
      </c>
      <c r="GJ131" s="2">
        <v>0</v>
      </c>
      <c r="GK131" s="2">
        <f>ROUND(R131*(R12)/100,2)</f>
        <v>0</v>
      </c>
      <c r="GL131" s="2">
        <f t="shared" si="140"/>
        <v>0</v>
      </c>
      <c r="GM131" s="2">
        <f t="shared" si="141"/>
        <v>63.7</v>
      </c>
      <c r="GN131" s="2">
        <f t="shared" si="142"/>
        <v>0</v>
      </c>
      <c r="GO131" s="2">
        <f t="shared" si="143"/>
        <v>63.7</v>
      </c>
      <c r="GP131" s="2">
        <f t="shared" si="144"/>
        <v>0</v>
      </c>
      <c r="GQ131" s="2"/>
      <c r="GR131" s="2">
        <v>0</v>
      </c>
      <c r="GS131" s="2">
        <v>3</v>
      </c>
      <c r="GT131" s="2">
        <v>0</v>
      </c>
      <c r="GU131" s="2" t="s">
        <v>6</v>
      </c>
      <c r="GV131" s="2">
        <f t="shared" si="145"/>
        <v>0</v>
      </c>
      <c r="GW131" s="2">
        <v>1</v>
      </c>
      <c r="GX131" s="2">
        <f t="shared" si="146"/>
        <v>0</v>
      </c>
      <c r="GY131" s="2"/>
      <c r="GZ131" s="2"/>
      <c r="HA131" s="2">
        <v>0</v>
      </c>
      <c r="HB131" s="2">
        <v>0</v>
      </c>
      <c r="HC131" s="2"/>
      <c r="HD131" s="2"/>
      <c r="HE131" s="2"/>
      <c r="HF131" s="2"/>
      <c r="HG131" s="2"/>
      <c r="HH131" s="2"/>
      <c r="HI131" s="2"/>
      <c r="HJ131" s="2"/>
      <c r="HK131" s="2"/>
      <c r="HL131" s="2"/>
      <c r="HM131" s="2"/>
      <c r="HN131" s="2"/>
      <c r="HO131" s="2"/>
      <c r="HP131" s="2"/>
      <c r="HQ131" s="2"/>
      <c r="HR131" s="2"/>
      <c r="HS131" s="2"/>
      <c r="HT131" s="2"/>
      <c r="HU131" s="2"/>
      <c r="HV131" s="2"/>
      <c r="HW131" s="2"/>
      <c r="HX131" s="2"/>
      <c r="HY131" s="2"/>
      <c r="HZ131" s="2"/>
      <c r="IA131" s="2"/>
      <c r="IB131" s="2"/>
      <c r="IC131" s="2"/>
      <c r="ID131" s="2"/>
      <c r="IE131" s="2"/>
      <c r="IF131" s="2"/>
      <c r="IG131" s="2"/>
      <c r="IH131" s="2"/>
      <c r="II131" s="2"/>
      <c r="IJ131" s="2"/>
      <c r="IK131" s="2">
        <v>0</v>
      </c>
      <c r="IL131" s="2"/>
      <c r="IM131" s="2"/>
      <c r="IN131" s="2"/>
      <c r="IO131" s="2"/>
      <c r="IP131" s="2"/>
      <c r="IQ131" s="2"/>
      <c r="IR131" s="2"/>
      <c r="IS131" s="2"/>
      <c r="IT131" s="2"/>
      <c r="IU131" s="2"/>
    </row>
    <row r="132" spans="1:255" x14ac:dyDescent="0.2">
      <c r="A132">
        <v>17</v>
      </c>
      <c r="B132">
        <v>1</v>
      </c>
      <c r="C132">
        <f>ROW(SmtRes!A230)</f>
        <v>230</v>
      </c>
      <c r="D132">
        <f>ROW(EtalonRes!A194)</f>
        <v>194</v>
      </c>
      <c r="E132" t="s">
        <v>210</v>
      </c>
      <c r="F132" t="s">
        <v>120</v>
      </c>
      <c r="G132" t="s">
        <v>121</v>
      </c>
      <c r="H132" t="s">
        <v>18</v>
      </c>
      <c r="I132">
        <v>1</v>
      </c>
      <c r="J132">
        <v>0</v>
      </c>
      <c r="O132">
        <f t="shared" si="108"/>
        <v>188.92</v>
      </c>
      <c r="P132">
        <f t="shared" si="109"/>
        <v>26.71</v>
      </c>
      <c r="Q132">
        <f t="shared" si="110"/>
        <v>0</v>
      </c>
      <c r="R132">
        <f t="shared" si="111"/>
        <v>0</v>
      </c>
      <c r="S132">
        <f t="shared" si="112"/>
        <v>162.21</v>
      </c>
      <c r="T132">
        <f t="shared" si="113"/>
        <v>0</v>
      </c>
      <c r="U132">
        <f t="shared" si="114"/>
        <v>2.4</v>
      </c>
      <c r="V132">
        <f t="shared" si="115"/>
        <v>0</v>
      </c>
      <c r="W132">
        <f t="shared" si="116"/>
        <v>0</v>
      </c>
      <c r="X132">
        <f t="shared" si="117"/>
        <v>129.77000000000001</v>
      </c>
      <c r="Y132">
        <f t="shared" si="118"/>
        <v>97.33</v>
      </c>
      <c r="AA132">
        <v>16670161</v>
      </c>
      <c r="AB132">
        <f t="shared" si="119"/>
        <v>28.93</v>
      </c>
      <c r="AC132">
        <f t="shared" si="120"/>
        <v>4.09</v>
      </c>
      <c r="AD132">
        <f t="shared" si="121"/>
        <v>0</v>
      </c>
      <c r="AE132">
        <f t="shared" si="122"/>
        <v>0</v>
      </c>
      <c r="AF132">
        <f t="shared" si="123"/>
        <v>24.84</v>
      </c>
      <c r="AG132">
        <f t="shared" si="124"/>
        <v>0</v>
      </c>
      <c r="AH132">
        <f t="shared" si="125"/>
        <v>2.4</v>
      </c>
      <c r="AI132">
        <f t="shared" si="126"/>
        <v>0</v>
      </c>
      <c r="AJ132">
        <f t="shared" si="127"/>
        <v>0</v>
      </c>
      <c r="AK132">
        <v>28.93</v>
      </c>
      <c r="AL132">
        <v>4.09</v>
      </c>
      <c r="AM132">
        <v>0</v>
      </c>
      <c r="AN132">
        <v>0</v>
      </c>
      <c r="AO132">
        <v>24.84</v>
      </c>
      <c r="AP132">
        <v>0</v>
      </c>
      <c r="AQ132">
        <v>2.4</v>
      </c>
      <c r="AR132">
        <v>0</v>
      </c>
      <c r="AS132">
        <v>0</v>
      </c>
      <c r="AT132">
        <v>80</v>
      </c>
      <c r="AU132">
        <v>60</v>
      </c>
      <c r="AV132">
        <v>1</v>
      </c>
      <c r="AW132">
        <v>1</v>
      </c>
      <c r="AZ132">
        <v>6.53</v>
      </c>
      <c r="BA132">
        <v>6.53</v>
      </c>
      <c r="BB132">
        <v>6.53</v>
      </c>
      <c r="BC132">
        <v>6.53</v>
      </c>
      <c r="BD132" t="s">
        <v>6</v>
      </c>
      <c r="BE132" t="s">
        <v>6</v>
      </c>
      <c r="BF132" t="s">
        <v>6</v>
      </c>
      <c r="BG132" t="s">
        <v>6</v>
      </c>
      <c r="BH132">
        <v>0</v>
      </c>
      <c r="BI132">
        <v>2</v>
      </c>
      <c r="BJ132" t="s">
        <v>122</v>
      </c>
      <c r="BM132">
        <v>110011</v>
      </c>
      <c r="BN132">
        <v>0</v>
      </c>
      <c r="BO132" t="s">
        <v>6</v>
      </c>
      <c r="BP132">
        <v>0</v>
      </c>
      <c r="BQ132">
        <v>3</v>
      </c>
      <c r="BR132">
        <v>0</v>
      </c>
      <c r="BS132">
        <v>6.53</v>
      </c>
      <c r="BT132">
        <v>1</v>
      </c>
      <c r="BU132">
        <v>1</v>
      </c>
      <c r="BV132">
        <v>1</v>
      </c>
      <c r="BW132">
        <v>1</v>
      </c>
      <c r="BX132">
        <v>1</v>
      </c>
      <c r="BY132" t="s">
        <v>6</v>
      </c>
      <c r="BZ132">
        <v>80</v>
      </c>
      <c r="CA132">
        <v>60</v>
      </c>
      <c r="CF132">
        <v>0</v>
      </c>
      <c r="CG132">
        <v>0</v>
      </c>
      <c r="CM132">
        <v>0</v>
      </c>
      <c r="CN132" t="s">
        <v>6</v>
      </c>
      <c r="CO132">
        <v>0</v>
      </c>
      <c r="CP132">
        <f t="shared" si="128"/>
        <v>188.92000000000002</v>
      </c>
      <c r="CQ132">
        <f t="shared" si="129"/>
        <v>26.707699999999999</v>
      </c>
      <c r="CR132">
        <f t="shared" si="130"/>
        <v>0</v>
      </c>
      <c r="CS132">
        <f t="shared" si="131"/>
        <v>0</v>
      </c>
      <c r="CT132">
        <f t="shared" si="132"/>
        <v>162.20520000000002</v>
      </c>
      <c r="CU132">
        <f t="shared" si="133"/>
        <v>0</v>
      </c>
      <c r="CV132">
        <f t="shared" si="134"/>
        <v>2.4</v>
      </c>
      <c r="CW132">
        <f t="shared" si="135"/>
        <v>0</v>
      </c>
      <c r="CX132">
        <f t="shared" si="136"/>
        <v>0</v>
      </c>
      <c r="CY132">
        <f t="shared" si="137"/>
        <v>129.768</v>
      </c>
      <c r="CZ132">
        <f t="shared" si="138"/>
        <v>97.326000000000008</v>
      </c>
      <c r="DC132" t="s">
        <v>6</v>
      </c>
      <c r="DD132" t="s">
        <v>6</v>
      </c>
      <c r="DE132" t="s">
        <v>6</v>
      </c>
      <c r="DF132" t="s">
        <v>6</v>
      </c>
      <c r="DG132" t="s">
        <v>6</v>
      </c>
      <c r="DH132" t="s">
        <v>6</v>
      </c>
      <c r="DI132" t="s">
        <v>6</v>
      </c>
      <c r="DJ132" t="s">
        <v>6</v>
      </c>
      <c r="DK132" t="s">
        <v>6</v>
      </c>
      <c r="DL132" t="s">
        <v>6</v>
      </c>
      <c r="DM132" t="s">
        <v>6</v>
      </c>
      <c r="DN132">
        <v>0</v>
      </c>
      <c r="DO132">
        <v>0</v>
      </c>
      <c r="DP132">
        <v>1</v>
      </c>
      <c r="DQ132">
        <v>1</v>
      </c>
      <c r="DU132">
        <v>1013</v>
      </c>
      <c r="DV132" t="s">
        <v>18</v>
      </c>
      <c r="DW132" t="s">
        <v>18</v>
      </c>
      <c r="DX132">
        <v>1</v>
      </c>
      <c r="EE132">
        <v>16510417</v>
      </c>
      <c r="EF132">
        <v>3</v>
      </c>
      <c r="EG132" t="s">
        <v>23</v>
      </c>
      <c r="EH132">
        <v>0</v>
      </c>
      <c r="EI132" t="s">
        <v>6</v>
      </c>
      <c r="EJ132">
        <v>2</v>
      </c>
      <c r="EK132">
        <v>110011</v>
      </c>
      <c r="EL132" t="s">
        <v>24</v>
      </c>
      <c r="EM132" t="s">
        <v>25</v>
      </c>
      <c r="EO132" t="s">
        <v>6</v>
      </c>
      <c r="EQ132">
        <v>0</v>
      </c>
      <c r="ER132">
        <v>28.93</v>
      </c>
      <c r="ES132">
        <v>4.09</v>
      </c>
      <c r="ET132">
        <v>0</v>
      </c>
      <c r="EU132">
        <v>0</v>
      </c>
      <c r="EV132">
        <v>24.84</v>
      </c>
      <c r="EW132">
        <v>2.4</v>
      </c>
      <c r="EX132">
        <v>0</v>
      </c>
      <c r="EY132">
        <v>0</v>
      </c>
      <c r="FQ132">
        <v>0</v>
      </c>
      <c r="FR132">
        <f t="shared" si="139"/>
        <v>0</v>
      </c>
      <c r="FS132">
        <v>0</v>
      </c>
      <c r="FX132">
        <v>80</v>
      </c>
      <c r="FY132">
        <v>60</v>
      </c>
      <c r="GA132" t="s">
        <v>6</v>
      </c>
      <c r="GD132">
        <v>0</v>
      </c>
      <c r="GF132">
        <v>177670689</v>
      </c>
      <c r="GG132">
        <v>1</v>
      </c>
      <c r="GH132">
        <v>1</v>
      </c>
      <c r="GI132">
        <v>4</v>
      </c>
      <c r="GJ132">
        <v>0</v>
      </c>
      <c r="GK132">
        <f>ROUND(R132*(S12)/100,2)</f>
        <v>0</v>
      </c>
      <c r="GL132">
        <f t="shared" si="140"/>
        <v>0</v>
      </c>
      <c r="GM132">
        <f t="shared" si="141"/>
        <v>416.02</v>
      </c>
      <c r="GN132">
        <f t="shared" si="142"/>
        <v>0</v>
      </c>
      <c r="GO132">
        <f t="shared" si="143"/>
        <v>416.02</v>
      </c>
      <c r="GP132">
        <f t="shared" si="144"/>
        <v>0</v>
      </c>
      <c r="GR132">
        <v>0</v>
      </c>
      <c r="GS132">
        <v>3</v>
      </c>
      <c r="GT132">
        <v>0</v>
      </c>
      <c r="GU132" t="s">
        <v>6</v>
      </c>
      <c r="GV132">
        <f t="shared" si="145"/>
        <v>0</v>
      </c>
      <c r="GW132">
        <v>1</v>
      </c>
      <c r="GX132">
        <f t="shared" si="146"/>
        <v>0</v>
      </c>
      <c r="HA132">
        <v>0</v>
      </c>
      <c r="HB132">
        <v>0</v>
      </c>
      <c r="IK132">
        <v>0</v>
      </c>
    </row>
    <row r="133" spans="1:255" x14ac:dyDescent="0.2">
      <c r="A133" s="2">
        <v>18</v>
      </c>
      <c r="B133" s="2">
        <v>1</v>
      </c>
      <c r="C133" s="2">
        <v>222</v>
      </c>
      <c r="D133" s="2"/>
      <c r="E133" s="2" t="s">
        <v>211</v>
      </c>
      <c r="F133" s="2" t="s">
        <v>212</v>
      </c>
      <c r="G133" s="2" t="s">
        <v>213</v>
      </c>
      <c r="H133" s="2" t="s">
        <v>113</v>
      </c>
      <c r="I133" s="2">
        <f>I131*J133</f>
        <v>1</v>
      </c>
      <c r="J133" s="2">
        <v>1</v>
      </c>
      <c r="K133" s="2"/>
      <c r="L133" s="2"/>
      <c r="M133" s="2"/>
      <c r="N133" s="2"/>
      <c r="O133" s="2">
        <f t="shared" si="108"/>
        <v>2037.49</v>
      </c>
      <c r="P133" s="2">
        <f t="shared" si="109"/>
        <v>2037.49</v>
      </c>
      <c r="Q133" s="2">
        <f t="shared" si="110"/>
        <v>0</v>
      </c>
      <c r="R133" s="2">
        <f t="shared" si="111"/>
        <v>0</v>
      </c>
      <c r="S133" s="2">
        <f t="shared" si="112"/>
        <v>0</v>
      </c>
      <c r="T133" s="2">
        <f t="shared" si="113"/>
        <v>0</v>
      </c>
      <c r="U133" s="2">
        <f t="shared" si="114"/>
        <v>0</v>
      </c>
      <c r="V133" s="2">
        <f t="shared" si="115"/>
        <v>0</v>
      </c>
      <c r="W133" s="2">
        <f t="shared" si="116"/>
        <v>0</v>
      </c>
      <c r="X133" s="2">
        <f t="shared" si="117"/>
        <v>0</v>
      </c>
      <c r="Y133" s="2">
        <f t="shared" si="118"/>
        <v>0</v>
      </c>
      <c r="Z133" s="2"/>
      <c r="AA133" s="2">
        <v>16670159</v>
      </c>
      <c r="AB133" s="2">
        <f t="shared" si="119"/>
        <v>2037.49</v>
      </c>
      <c r="AC133" s="2">
        <f t="shared" si="120"/>
        <v>2037.49</v>
      </c>
      <c r="AD133" s="2">
        <f t="shared" si="121"/>
        <v>0</v>
      </c>
      <c r="AE133" s="2">
        <f t="shared" si="122"/>
        <v>0</v>
      </c>
      <c r="AF133" s="2">
        <f t="shared" si="123"/>
        <v>0</v>
      </c>
      <c r="AG133" s="2">
        <f t="shared" si="124"/>
        <v>0</v>
      </c>
      <c r="AH133" s="2">
        <f t="shared" si="125"/>
        <v>0</v>
      </c>
      <c r="AI133" s="2">
        <f t="shared" si="126"/>
        <v>0</v>
      </c>
      <c r="AJ133" s="2">
        <f t="shared" si="127"/>
        <v>0</v>
      </c>
      <c r="AK133" s="2">
        <v>2037.49</v>
      </c>
      <c r="AL133" s="2">
        <v>2037.49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 s="2">
        <v>0</v>
      </c>
      <c r="AT133" s="2">
        <v>80</v>
      </c>
      <c r="AU133" s="2">
        <v>60</v>
      </c>
      <c r="AV133" s="2">
        <v>1</v>
      </c>
      <c r="AW133" s="2">
        <v>1</v>
      </c>
      <c r="AX133" s="2"/>
      <c r="AY133" s="2"/>
      <c r="AZ133" s="2">
        <v>1</v>
      </c>
      <c r="BA133" s="2">
        <v>1</v>
      </c>
      <c r="BB133" s="2">
        <v>1</v>
      </c>
      <c r="BC133" s="2">
        <v>1</v>
      </c>
      <c r="BD133" s="2" t="s">
        <v>6</v>
      </c>
      <c r="BE133" s="2" t="s">
        <v>6</v>
      </c>
      <c r="BF133" s="2" t="s">
        <v>6</v>
      </c>
      <c r="BG133" s="2" t="s">
        <v>6</v>
      </c>
      <c r="BH133" s="2">
        <v>3</v>
      </c>
      <c r="BI133" s="2">
        <v>2</v>
      </c>
      <c r="BJ133" s="2" t="s">
        <v>214</v>
      </c>
      <c r="BK133" s="2"/>
      <c r="BL133" s="2"/>
      <c r="BM133" s="2">
        <v>110011</v>
      </c>
      <c r="BN133" s="2">
        <v>0</v>
      </c>
      <c r="BO133" s="2" t="s">
        <v>6</v>
      </c>
      <c r="BP133" s="2">
        <v>0</v>
      </c>
      <c r="BQ133" s="2">
        <v>3</v>
      </c>
      <c r="BR133" s="2">
        <v>0</v>
      </c>
      <c r="BS133" s="2">
        <v>1</v>
      </c>
      <c r="BT133" s="2">
        <v>1</v>
      </c>
      <c r="BU133" s="2">
        <v>1</v>
      </c>
      <c r="BV133" s="2">
        <v>1</v>
      </c>
      <c r="BW133" s="2">
        <v>1</v>
      </c>
      <c r="BX133" s="2">
        <v>1</v>
      </c>
      <c r="BY133" s="2" t="s">
        <v>6</v>
      </c>
      <c r="BZ133" s="2">
        <v>80</v>
      </c>
      <c r="CA133" s="2">
        <v>60</v>
      </c>
      <c r="CB133" s="2"/>
      <c r="CC133" s="2"/>
      <c r="CD133" s="2"/>
      <c r="CE133" s="2"/>
      <c r="CF133" s="2">
        <v>0</v>
      </c>
      <c r="CG133" s="2">
        <v>0</v>
      </c>
      <c r="CH133" s="2"/>
      <c r="CI133" s="2"/>
      <c r="CJ133" s="2"/>
      <c r="CK133" s="2"/>
      <c r="CL133" s="2"/>
      <c r="CM133" s="2">
        <v>0</v>
      </c>
      <c r="CN133" s="2" t="s">
        <v>6</v>
      </c>
      <c r="CO133" s="2">
        <v>0</v>
      </c>
      <c r="CP133" s="2">
        <f t="shared" si="128"/>
        <v>2037.49</v>
      </c>
      <c r="CQ133" s="2">
        <f t="shared" si="129"/>
        <v>2037.49</v>
      </c>
      <c r="CR133" s="2">
        <f t="shared" si="130"/>
        <v>0</v>
      </c>
      <c r="CS133" s="2">
        <f t="shared" si="131"/>
        <v>0</v>
      </c>
      <c r="CT133" s="2">
        <f t="shared" si="132"/>
        <v>0</v>
      </c>
      <c r="CU133" s="2">
        <f t="shared" si="133"/>
        <v>0</v>
      </c>
      <c r="CV133" s="2">
        <f t="shared" si="134"/>
        <v>0</v>
      </c>
      <c r="CW133" s="2">
        <f t="shared" si="135"/>
        <v>0</v>
      </c>
      <c r="CX133" s="2">
        <f t="shared" si="136"/>
        <v>0</v>
      </c>
      <c r="CY133" s="2">
        <f t="shared" si="137"/>
        <v>0</v>
      </c>
      <c r="CZ133" s="2">
        <f t="shared" si="138"/>
        <v>0</v>
      </c>
      <c r="DA133" s="2"/>
      <c r="DB133" s="2"/>
      <c r="DC133" s="2" t="s">
        <v>6</v>
      </c>
      <c r="DD133" s="2" t="s">
        <v>6</v>
      </c>
      <c r="DE133" s="2" t="s">
        <v>6</v>
      </c>
      <c r="DF133" s="2" t="s">
        <v>6</v>
      </c>
      <c r="DG133" s="2" t="s">
        <v>6</v>
      </c>
      <c r="DH133" s="2" t="s">
        <v>6</v>
      </c>
      <c r="DI133" s="2" t="s">
        <v>6</v>
      </c>
      <c r="DJ133" s="2" t="s">
        <v>6</v>
      </c>
      <c r="DK133" s="2" t="s">
        <v>6</v>
      </c>
      <c r="DL133" s="2" t="s">
        <v>6</v>
      </c>
      <c r="DM133" s="2" t="s">
        <v>6</v>
      </c>
      <c r="DN133" s="2">
        <v>0</v>
      </c>
      <c r="DO133" s="2">
        <v>0</v>
      </c>
      <c r="DP133" s="2">
        <v>1</v>
      </c>
      <c r="DQ133" s="2">
        <v>1</v>
      </c>
      <c r="DR133" s="2"/>
      <c r="DS133" s="2"/>
      <c r="DT133" s="2"/>
      <c r="DU133" s="2">
        <v>1010</v>
      </c>
      <c r="DV133" s="2" t="s">
        <v>113</v>
      </c>
      <c r="DW133" s="2" t="s">
        <v>113</v>
      </c>
      <c r="DX133" s="2">
        <v>1</v>
      </c>
      <c r="DY133" s="2"/>
      <c r="DZ133" s="2"/>
      <c r="EA133" s="2"/>
      <c r="EB133" s="2"/>
      <c r="EC133" s="2"/>
      <c r="ED133" s="2"/>
      <c r="EE133" s="2">
        <v>16510417</v>
      </c>
      <c r="EF133" s="2">
        <v>3</v>
      </c>
      <c r="EG133" s="2" t="s">
        <v>23</v>
      </c>
      <c r="EH133" s="2">
        <v>0</v>
      </c>
      <c r="EI133" s="2" t="s">
        <v>6</v>
      </c>
      <c r="EJ133" s="2">
        <v>2</v>
      </c>
      <c r="EK133" s="2">
        <v>110011</v>
      </c>
      <c r="EL133" s="2" t="s">
        <v>24</v>
      </c>
      <c r="EM133" s="2" t="s">
        <v>25</v>
      </c>
      <c r="EN133" s="2"/>
      <c r="EO133" s="2" t="s">
        <v>6</v>
      </c>
      <c r="EP133" s="2"/>
      <c r="EQ133" s="2">
        <v>0</v>
      </c>
      <c r="ER133" s="2">
        <v>2037.49</v>
      </c>
      <c r="ES133" s="2">
        <v>2037.49</v>
      </c>
      <c r="ET133" s="2">
        <v>0</v>
      </c>
      <c r="EU133" s="2">
        <v>0</v>
      </c>
      <c r="EV133" s="2">
        <v>0</v>
      </c>
      <c r="EW133" s="2">
        <v>0</v>
      </c>
      <c r="EX133" s="2">
        <v>0</v>
      </c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>
        <v>0</v>
      </c>
      <c r="FR133" s="2">
        <f t="shared" si="139"/>
        <v>0</v>
      </c>
      <c r="FS133" s="2">
        <v>0</v>
      </c>
      <c r="FT133" s="2"/>
      <c r="FU133" s="2"/>
      <c r="FV133" s="2"/>
      <c r="FW133" s="2"/>
      <c r="FX133" s="2">
        <v>80</v>
      </c>
      <c r="FY133" s="2">
        <v>60</v>
      </c>
      <c r="FZ133" s="2"/>
      <c r="GA133" s="2" t="s">
        <v>6</v>
      </c>
      <c r="GB133" s="2"/>
      <c r="GC133" s="2"/>
      <c r="GD133" s="2">
        <v>0</v>
      </c>
      <c r="GE133" s="2"/>
      <c r="GF133" s="2">
        <v>1669660505</v>
      </c>
      <c r="GG133" s="2">
        <v>1</v>
      </c>
      <c r="GH133" s="2">
        <v>1</v>
      </c>
      <c r="GI133" s="2">
        <v>-2</v>
      </c>
      <c r="GJ133" s="2">
        <v>0</v>
      </c>
      <c r="GK133" s="2">
        <f>ROUND(R133*(R12)/100,2)</f>
        <v>0</v>
      </c>
      <c r="GL133" s="2">
        <f t="shared" si="140"/>
        <v>0</v>
      </c>
      <c r="GM133" s="2">
        <f t="shared" si="141"/>
        <v>2037.49</v>
      </c>
      <c r="GN133" s="2">
        <f t="shared" si="142"/>
        <v>0</v>
      </c>
      <c r="GO133" s="2">
        <f t="shared" si="143"/>
        <v>2037.49</v>
      </c>
      <c r="GP133" s="2">
        <f t="shared" si="144"/>
        <v>0</v>
      </c>
      <c r="GQ133" s="2"/>
      <c r="GR133" s="2">
        <v>0</v>
      </c>
      <c r="GS133" s="2">
        <v>3</v>
      </c>
      <c r="GT133" s="2">
        <v>0</v>
      </c>
      <c r="GU133" s="2" t="s">
        <v>6</v>
      </c>
      <c r="GV133" s="2">
        <f t="shared" si="145"/>
        <v>0</v>
      </c>
      <c r="GW133" s="2">
        <v>1</v>
      </c>
      <c r="GX133" s="2">
        <f t="shared" si="146"/>
        <v>0</v>
      </c>
      <c r="GY133" s="2"/>
      <c r="GZ133" s="2"/>
      <c r="HA133" s="2">
        <v>0</v>
      </c>
      <c r="HB133" s="2">
        <v>0</v>
      </c>
      <c r="HC133" s="2"/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  <c r="HO133" s="2"/>
      <c r="HP133" s="2"/>
      <c r="HQ133" s="2"/>
      <c r="HR133" s="2"/>
      <c r="HS133" s="2"/>
      <c r="HT133" s="2"/>
      <c r="HU133" s="2"/>
      <c r="HV133" s="2"/>
      <c r="HW133" s="2"/>
      <c r="HX133" s="2"/>
      <c r="HY133" s="2"/>
      <c r="HZ133" s="2"/>
      <c r="IA133" s="2"/>
      <c r="IB133" s="2"/>
      <c r="IC133" s="2"/>
      <c r="ID133" s="2"/>
      <c r="IE133" s="2"/>
      <c r="IF133" s="2"/>
      <c r="IG133" s="2"/>
      <c r="IH133" s="2"/>
      <c r="II133" s="2"/>
      <c r="IJ133" s="2"/>
      <c r="IK133" s="2">
        <v>0</v>
      </c>
      <c r="IL133" s="2"/>
      <c r="IM133" s="2"/>
      <c r="IN133" s="2"/>
      <c r="IO133" s="2"/>
      <c r="IP133" s="2"/>
      <c r="IQ133" s="2"/>
      <c r="IR133" s="2"/>
      <c r="IS133" s="2"/>
      <c r="IT133" s="2"/>
      <c r="IU133" s="2"/>
    </row>
    <row r="134" spans="1:255" x14ac:dyDescent="0.2">
      <c r="A134">
        <v>18</v>
      </c>
      <c r="B134">
        <v>1</v>
      </c>
      <c r="C134">
        <v>229</v>
      </c>
      <c r="E134" t="s">
        <v>211</v>
      </c>
      <c r="F134" t="s">
        <v>212</v>
      </c>
      <c r="G134" t="s">
        <v>213</v>
      </c>
      <c r="H134" t="s">
        <v>113</v>
      </c>
      <c r="I134">
        <f>I132*J134</f>
        <v>1</v>
      </c>
      <c r="J134">
        <v>1</v>
      </c>
      <c r="O134">
        <f t="shared" si="108"/>
        <v>13304.81</v>
      </c>
      <c r="P134">
        <f t="shared" si="109"/>
        <v>13304.81</v>
      </c>
      <c r="Q134">
        <f t="shared" si="110"/>
        <v>0</v>
      </c>
      <c r="R134">
        <f t="shared" si="111"/>
        <v>0</v>
      </c>
      <c r="S134">
        <f t="shared" si="112"/>
        <v>0</v>
      </c>
      <c r="T134">
        <f t="shared" si="113"/>
        <v>0</v>
      </c>
      <c r="U134">
        <f t="shared" si="114"/>
        <v>0</v>
      </c>
      <c r="V134">
        <f t="shared" si="115"/>
        <v>0</v>
      </c>
      <c r="W134">
        <f t="shared" si="116"/>
        <v>0</v>
      </c>
      <c r="X134">
        <f t="shared" si="117"/>
        <v>0</v>
      </c>
      <c r="Y134">
        <f t="shared" si="118"/>
        <v>0</v>
      </c>
      <c r="AA134">
        <v>16670161</v>
      </c>
      <c r="AB134">
        <f t="shared" si="119"/>
        <v>2037.49</v>
      </c>
      <c r="AC134">
        <f t="shared" si="120"/>
        <v>2037.49</v>
      </c>
      <c r="AD134">
        <f t="shared" si="121"/>
        <v>0</v>
      </c>
      <c r="AE134">
        <f t="shared" si="122"/>
        <v>0</v>
      </c>
      <c r="AF134">
        <f t="shared" si="123"/>
        <v>0</v>
      </c>
      <c r="AG134">
        <f t="shared" si="124"/>
        <v>0</v>
      </c>
      <c r="AH134">
        <f t="shared" si="125"/>
        <v>0</v>
      </c>
      <c r="AI134">
        <f t="shared" si="126"/>
        <v>0</v>
      </c>
      <c r="AJ134">
        <f t="shared" si="127"/>
        <v>0</v>
      </c>
      <c r="AK134">
        <v>2037.49</v>
      </c>
      <c r="AL134">
        <v>2037.49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80</v>
      </c>
      <c r="AU134">
        <v>60</v>
      </c>
      <c r="AV134">
        <v>1</v>
      </c>
      <c r="AW134">
        <v>1</v>
      </c>
      <c r="AZ134">
        <v>6.53</v>
      </c>
      <c r="BA134">
        <v>1</v>
      </c>
      <c r="BB134">
        <v>1</v>
      </c>
      <c r="BC134">
        <v>6.53</v>
      </c>
      <c r="BD134" t="s">
        <v>6</v>
      </c>
      <c r="BE134" t="s">
        <v>6</v>
      </c>
      <c r="BF134" t="s">
        <v>6</v>
      </c>
      <c r="BG134" t="s">
        <v>6</v>
      </c>
      <c r="BH134">
        <v>3</v>
      </c>
      <c r="BI134">
        <v>2</v>
      </c>
      <c r="BJ134" t="s">
        <v>214</v>
      </c>
      <c r="BM134">
        <v>110011</v>
      </c>
      <c r="BN134">
        <v>0</v>
      </c>
      <c r="BO134" t="s">
        <v>6</v>
      </c>
      <c r="BP134">
        <v>0</v>
      </c>
      <c r="BQ134">
        <v>3</v>
      </c>
      <c r="BR134">
        <v>0</v>
      </c>
      <c r="BS134">
        <v>1</v>
      </c>
      <c r="BT134">
        <v>1</v>
      </c>
      <c r="BU134">
        <v>1</v>
      </c>
      <c r="BV134">
        <v>1</v>
      </c>
      <c r="BW134">
        <v>1</v>
      </c>
      <c r="BX134">
        <v>1</v>
      </c>
      <c r="BY134" t="s">
        <v>6</v>
      </c>
      <c r="BZ134">
        <v>80</v>
      </c>
      <c r="CA134">
        <v>60</v>
      </c>
      <c r="CF134">
        <v>0</v>
      </c>
      <c r="CG134">
        <v>0</v>
      </c>
      <c r="CM134">
        <v>0</v>
      </c>
      <c r="CN134" t="s">
        <v>6</v>
      </c>
      <c r="CO134">
        <v>0</v>
      </c>
      <c r="CP134">
        <f t="shared" si="128"/>
        <v>13304.81</v>
      </c>
      <c r="CQ134">
        <f t="shared" si="129"/>
        <v>13304.8097</v>
      </c>
      <c r="CR134">
        <f t="shared" si="130"/>
        <v>0</v>
      </c>
      <c r="CS134">
        <f t="shared" si="131"/>
        <v>0</v>
      </c>
      <c r="CT134">
        <f t="shared" si="132"/>
        <v>0</v>
      </c>
      <c r="CU134">
        <f t="shared" si="133"/>
        <v>0</v>
      </c>
      <c r="CV134">
        <f t="shared" si="134"/>
        <v>0</v>
      </c>
      <c r="CW134">
        <f t="shared" si="135"/>
        <v>0</v>
      </c>
      <c r="CX134">
        <f t="shared" si="136"/>
        <v>0</v>
      </c>
      <c r="CY134">
        <f t="shared" si="137"/>
        <v>0</v>
      </c>
      <c r="CZ134">
        <f t="shared" si="138"/>
        <v>0</v>
      </c>
      <c r="DC134" t="s">
        <v>6</v>
      </c>
      <c r="DD134" t="s">
        <v>6</v>
      </c>
      <c r="DE134" t="s">
        <v>6</v>
      </c>
      <c r="DF134" t="s">
        <v>6</v>
      </c>
      <c r="DG134" t="s">
        <v>6</v>
      </c>
      <c r="DH134" t="s">
        <v>6</v>
      </c>
      <c r="DI134" t="s">
        <v>6</v>
      </c>
      <c r="DJ134" t="s">
        <v>6</v>
      </c>
      <c r="DK134" t="s">
        <v>6</v>
      </c>
      <c r="DL134" t="s">
        <v>6</v>
      </c>
      <c r="DM134" t="s">
        <v>6</v>
      </c>
      <c r="DN134">
        <v>0</v>
      </c>
      <c r="DO134">
        <v>0</v>
      </c>
      <c r="DP134">
        <v>1</v>
      </c>
      <c r="DQ134">
        <v>1</v>
      </c>
      <c r="DU134">
        <v>1010</v>
      </c>
      <c r="DV134" t="s">
        <v>113</v>
      </c>
      <c r="DW134" t="s">
        <v>113</v>
      </c>
      <c r="DX134">
        <v>1</v>
      </c>
      <c r="EE134">
        <v>16510417</v>
      </c>
      <c r="EF134">
        <v>3</v>
      </c>
      <c r="EG134" t="s">
        <v>23</v>
      </c>
      <c r="EH134">
        <v>0</v>
      </c>
      <c r="EI134" t="s">
        <v>6</v>
      </c>
      <c r="EJ134">
        <v>2</v>
      </c>
      <c r="EK134">
        <v>110011</v>
      </c>
      <c r="EL134" t="s">
        <v>24</v>
      </c>
      <c r="EM134" t="s">
        <v>25</v>
      </c>
      <c r="EO134" t="s">
        <v>6</v>
      </c>
      <c r="EQ134">
        <v>0</v>
      </c>
      <c r="ER134">
        <v>2037.49</v>
      </c>
      <c r="ES134">
        <v>2037.49</v>
      </c>
      <c r="ET134">
        <v>0</v>
      </c>
      <c r="EU134">
        <v>0</v>
      </c>
      <c r="EV134">
        <v>0</v>
      </c>
      <c r="EW134">
        <v>0</v>
      </c>
      <c r="EX134">
        <v>0</v>
      </c>
      <c r="FQ134">
        <v>0</v>
      </c>
      <c r="FR134">
        <f t="shared" si="139"/>
        <v>0</v>
      </c>
      <c r="FS134">
        <v>0</v>
      </c>
      <c r="FX134">
        <v>80</v>
      </c>
      <c r="FY134">
        <v>60</v>
      </c>
      <c r="GA134" t="s">
        <v>6</v>
      </c>
      <c r="GD134">
        <v>0</v>
      </c>
      <c r="GF134">
        <v>1669660505</v>
      </c>
      <c r="GG134">
        <v>1</v>
      </c>
      <c r="GH134">
        <v>1</v>
      </c>
      <c r="GI134">
        <v>4</v>
      </c>
      <c r="GJ134">
        <v>0</v>
      </c>
      <c r="GK134">
        <f>ROUND(R134*(S12)/100,2)</f>
        <v>0</v>
      </c>
      <c r="GL134">
        <f t="shared" si="140"/>
        <v>0</v>
      </c>
      <c r="GM134">
        <f t="shared" si="141"/>
        <v>13304.81</v>
      </c>
      <c r="GN134">
        <f t="shared" si="142"/>
        <v>0</v>
      </c>
      <c r="GO134">
        <f t="shared" si="143"/>
        <v>13304.81</v>
      </c>
      <c r="GP134">
        <f t="shared" si="144"/>
        <v>0</v>
      </c>
      <c r="GR134">
        <v>0</v>
      </c>
      <c r="GS134">
        <v>3</v>
      </c>
      <c r="GT134">
        <v>0</v>
      </c>
      <c r="GU134" t="s">
        <v>6</v>
      </c>
      <c r="GV134">
        <f t="shared" si="145"/>
        <v>0</v>
      </c>
      <c r="GW134">
        <v>1</v>
      </c>
      <c r="GX134">
        <f t="shared" si="146"/>
        <v>0</v>
      </c>
      <c r="HA134">
        <v>0</v>
      </c>
      <c r="HB134">
        <v>0</v>
      </c>
      <c r="IK134">
        <v>0</v>
      </c>
    </row>
    <row r="135" spans="1:255" x14ac:dyDescent="0.2">
      <c r="A135" s="2">
        <v>17</v>
      </c>
      <c r="B135" s="2">
        <v>1</v>
      </c>
      <c r="C135" s="2">
        <f>ROW(SmtRes!A240)</f>
        <v>240</v>
      </c>
      <c r="D135" s="2">
        <f>ROW(EtalonRes!A200)</f>
        <v>200</v>
      </c>
      <c r="E135" s="2" t="s">
        <v>215</v>
      </c>
      <c r="F135" s="2" t="s">
        <v>216</v>
      </c>
      <c r="G135" s="2" t="s">
        <v>217</v>
      </c>
      <c r="H135" s="2" t="s">
        <v>18</v>
      </c>
      <c r="I135" s="2">
        <v>10</v>
      </c>
      <c r="J135" s="2">
        <v>0</v>
      </c>
      <c r="K135" s="2"/>
      <c r="L135" s="2"/>
      <c r="M135" s="2"/>
      <c r="N135" s="2"/>
      <c r="O135" s="2">
        <f t="shared" si="108"/>
        <v>404.7</v>
      </c>
      <c r="P135" s="2">
        <f t="shared" si="109"/>
        <v>206.5</v>
      </c>
      <c r="Q135" s="2">
        <f t="shared" si="110"/>
        <v>0</v>
      </c>
      <c r="R135" s="2">
        <f t="shared" si="111"/>
        <v>0</v>
      </c>
      <c r="S135" s="2">
        <f t="shared" si="112"/>
        <v>198.2</v>
      </c>
      <c r="T135" s="2">
        <f t="shared" si="113"/>
        <v>0</v>
      </c>
      <c r="U135" s="2">
        <f t="shared" si="114"/>
        <v>20.6</v>
      </c>
      <c r="V135" s="2">
        <f t="shared" si="115"/>
        <v>0</v>
      </c>
      <c r="W135" s="2">
        <f t="shared" si="116"/>
        <v>0</v>
      </c>
      <c r="X135" s="2">
        <f t="shared" si="117"/>
        <v>188.29</v>
      </c>
      <c r="Y135" s="2">
        <f t="shared" si="118"/>
        <v>128.83000000000001</v>
      </c>
      <c r="Z135" s="2"/>
      <c r="AA135" s="2">
        <v>16670159</v>
      </c>
      <c r="AB135" s="2">
        <f t="shared" si="119"/>
        <v>40.47</v>
      </c>
      <c r="AC135" s="2">
        <f t="shared" si="120"/>
        <v>20.65</v>
      </c>
      <c r="AD135" s="2">
        <f t="shared" si="121"/>
        <v>0</v>
      </c>
      <c r="AE135" s="2">
        <f t="shared" si="122"/>
        <v>0</v>
      </c>
      <c r="AF135" s="2">
        <f t="shared" si="123"/>
        <v>19.82</v>
      </c>
      <c r="AG135" s="2">
        <f t="shared" si="124"/>
        <v>0</v>
      </c>
      <c r="AH135" s="2">
        <f t="shared" si="125"/>
        <v>2.06</v>
      </c>
      <c r="AI135" s="2">
        <f t="shared" si="126"/>
        <v>0</v>
      </c>
      <c r="AJ135" s="2">
        <f t="shared" si="127"/>
        <v>0</v>
      </c>
      <c r="AK135" s="2">
        <v>40.47</v>
      </c>
      <c r="AL135" s="2">
        <v>20.65</v>
      </c>
      <c r="AM135" s="2">
        <v>0</v>
      </c>
      <c r="AN135" s="2">
        <v>0</v>
      </c>
      <c r="AO135" s="2">
        <v>19.82</v>
      </c>
      <c r="AP135" s="2">
        <v>0</v>
      </c>
      <c r="AQ135" s="2">
        <v>2.06</v>
      </c>
      <c r="AR135" s="2">
        <v>0</v>
      </c>
      <c r="AS135" s="2">
        <v>0</v>
      </c>
      <c r="AT135" s="2">
        <v>95</v>
      </c>
      <c r="AU135" s="2">
        <v>65</v>
      </c>
      <c r="AV135" s="2">
        <v>1</v>
      </c>
      <c r="AW135" s="2">
        <v>1</v>
      </c>
      <c r="AX135" s="2"/>
      <c r="AY135" s="2"/>
      <c r="AZ135" s="2">
        <v>1</v>
      </c>
      <c r="BA135" s="2">
        <v>1</v>
      </c>
      <c r="BB135" s="2">
        <v>1</v>
      </c>
      <c r="BC135" s="2">
        <v>1</v>
      </c>
      <c r="BD135" s="2" t="s">
        <v>6</v>
      </c>
      <c r="BE135" s="2" t="s">
        <v>6</v>
      </c>
      <c r="BF135" s="2" t="s">
        <v>6</v>
      </c>
      <c r="BG135" s="2" t="s">
        <v>6</v>
      </c>
      <c r="BH135" s="2">
        <v>0</v>
      </c>
      <c r="BI135" s="2">
        <v>2</v>
      </c>
      <c r="BJ135" s="2" t="s">
        <v>218</v>
      </c>
      <c r="BK135" s="2"/>
      <c r="BL135" s="2"/>
      <c r="BM135" s="2">
        <v>108001</v>
      </c>
      <c r="BN135" s="2">
        <v>0</v>
      </c>
      <c r="BO135" s="2" t="s">
        <v>6</v>
      </c>
      <c r="BP135" s="2">
        <v>0</v>
      </c>
      <c r="BQ135" s="2">
        <v>3</v>
      </c>
      <c r="BR135" s="2">
        <v>0</v>
      </c>
      <c r="BS135" s="2">
        <v>1</v>
      </c>
      <c r="BT135" s="2">
        <v>1</v>
      </c>
      <c r="BU135" s="2">
        <v>1</v>
      </c>
      <c r="BV135" s="2">
        <v>1</v>
      </c>
      <c r="BW135" s="2">
        <v>1</v>
      </c>
      <c r="BX135" s="2">
        <v>1</v>
      </c>
      <c r="BY135" s="2" t="s">
        <v>6</v>
      </c>
      <c r="BZ135" s="2">
        <v>95</v>
      </c>
      <c r="CA135" s="2">
        <v>65</v>
      </c>
      <c r="CB135" s="2"/>
      <c r="CC135" s="2"/>
      <c r="CD135" s="2"/>
      <c r="CE135" s="2"/>
      <c r="CF135" s="2">
        <v>0</v>
      </c>
      <c r="CG135" s="2">
        <v>0</v>
      </c>
      <c r="CH135" s="2"/>
      <c r="CI135" s="2"/>
      <c r="CJ135" s="2"/>
      <c r="CK135" s="2"/>
      <c r="CL135" s="2"/>
      <c r="CM135" s="2">
        <v>0</v>
      </c>
      <c r="CN135" s="2" t="s">
        <v>6</v>
      </c>
      <c r="CO135" s="2">
        <v>0</v>
      </c>
      <c r="CP135" s="2">
        <f t="shared" si="128"/>
        <v>404.7</v>
      </c>
      <c r="CQ135" s="2">
        <f t="shared" si="129"/>
        <v>20.65</v>
      </c>
      <c r="CR135" s="2">
        <f t="shared" si="130"/>
        <v>0</v>
      </c>
      <c r="CS135" s="2">
        <f t="shared" si="131"/>
        <v>0</v>
      </c>
      <c r="CT135" s="2">
        <f t="shared" si="132"/>
        <v>19.82</v>
      </c>
      <c r="CU135" s="2">
        <f t="shared" si="133"/>
        <v>0</v>
      </c>
      <c r="CV135" s="2">
        <f t="shared" si="134"/>
        <v>2.06</v>
      </c>
      <c r="CW135" s="2">
        <f t="shared" si="135"/>
        <v>0</v>
      </c>
      <c r="CX135" s="2">
        <f t="shared" si="136"/>
        <v>0</v>
      </c>
      <c r="CY135" s="2">
        <f t="shared" si="137"/>
        <v>188.29</v>
      </c>
      <c r="CZ135" s="2">
        <f t="shared" si="138"/>
        <v>128.83000000000001</v>
      </c>
      <c r="DA135" s="2"/>
      <c r="DB135" s="2"/>
      <c r="DC135" s="2" t="s">
        <v>6</v>
      </c>
      <c r="DD135" s="2" t="s">
        <v>6</v>
      </c>
      <c r="DE135" s="2" t="s">
        <v>6</v>
      </c>
      <c r="DF135" s="2" t="s">
        <v>6</v>
      </c>
      <c r="DG135" s="2" t="s">
        <v>6</v>
      </c>
      <c r="DH135" s="2" t="s">
        <v>6</v>
      </c>
      <c r="DI135" s="2" t="s">
        <v>6</v>
      </c>
      <c r="DJ135" s="2" t="s">
        <v>6</v>
      </c>
      <c r="DK135" s="2" t="s">
        <v>6</v>
      </c>
      <c r="DL135" s="2" t="s">
        <v>6</v>
      </c>
      <c r="DM135" s="2" t="s">
        <v>6</v>
      </c>
      <c r="DN135" s="2">
        <v>0</v>
      </c>
      <c r="DO135" s="2">
        <v>0</v>
      </c>
      <c r="DP135" s="2">
        <v>1</v>
      </c>
      <c r="DQ135" s="2">
        <v>1</v>
      </c>
      <c r="DR135" s="2"/>
      <c r="DS135" s="2"/>
      <c r="DT135" s="2"/>
      <c r="DU135" s="2">
        <v>1013</v>
      </c>
      <c r="DV135" s="2" t="s">
        <v>18</v>
      </c>
      <c r="DW135" s="2" t="s">
        <v>18</v>
      </c>
      <c r="DX135" s="2">
        <v>1</v>
      </c>
      <c r="DY135" s="2"/>
      <c r="DZ135" s="2"/>
      <c r="EA135" s="2"/>
      <c r="EB135" s="2"/>
      <c r="EC135" s="2"/>
      <c r="ED135" s="2"/>
      <c r="EE135" s="2">
        <v>16510370</v>
      </c>
      <c r="EF135" s="2">
        <v>3</v>
      </c>
      <c r="EG135" s="2" t="s">
        <v>23</v>
      </c>
      <c r="EH135" s="2">
        <v>0</v>
      </c>
      <c r="EI135" s="2" t="s">
        <v>6</v>
      </c>
      <c r="EJ135" s="2">
        <v>2</v>
      </c>
      <c r="EK135" s="2">
        <v>108001</v>
      </c>
      <c r="EL135" s="2" t="s">
        <v>204</v>
      </c>
      <c r="EM135" s="2" t="s">
        <v>205</v>
      </c>
      <c r="EN135" s="2"/>
      <c r="EO135" s="2" t="s">
        <v>6</v>
      </c>
      <c r="EP135" s="2"/>
      <c r="EQ135" s="2">
        <v>0</v>
      </c>
      <c r="ER135" s="2">
        <v>40.47</v>
      </c>
      <c r="ES135" s="2">
        <v>20.65</v>
      </c>
      <c r="ET135" s="2">
        <v>0</v>
      </c>
      <c r="EU135" s="2">
        <v>0</v>
      </c>
      <c r="EV135" s="2">
        <v>19.82</v>
      </c>
      <c r="EW135" s="2">
        <v>2.06</v>
      </c>
      <c r="EX135" s="2">
        <v>0</v>
      </c>
      <c r="EY135" s="2">
        <v>0</v>
      </c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>
        <v>0</v>
      </c>
      <c r="FR135" s="2">
        <f t="shared" si="139"/>
        <v>0</v>
      </c>
      <c r="FS135" s="2">
        <v>0</v>
      </c>
      <c r="FT135" s="2"/>
      <c r="FU135" s="2"/>
      <c r="FV135" s="2"/>
      <c r="FW135" s="2"/>
      <c r="FX135" s="2">
        <v>95</v>
      </c>
      <c r="FY135" s="2">
        <v>65</v>
      </c>
      <c r="FZ135" s="2"/>
      <c r="GA135" s="2" t="s">
        <v>6</v>
      </c>
      <c r="GB135" s="2"/>
      <c r="GC135" s="2"/>
      <c r="GD135" s="2">
        <v>0</v>
      </c>
      <c r="GE135" s="2"/>
      <c r="GF135" s="2">
        <v>-1658615808</v>
      </c>
      <c r="GG135" s="2">
        <v>1</v>
      </c>
      <c r="GH135" s="2">
        <v>1</v>
      </c>
      <c r="GI135" s="2">
        <v>-2</v>
      </c>
      <c r="GJ135" s="2">
        <v>0</v>
      </c>
      <c r="GK135" s="2">
        <f>ROUND(R135*(R12)/100,2)</f>
        <v>0</v>
      </c>
      <c r="GL135" s="2">
        <f t="shared" si="140"/>
        <v>0</v>
      </c>
      <c r="GM135" s="2">
        <f t="shared" si="141"/>
        <v>721.82</v>
      </c>
      <c r="GN135" s="2">
        <f t="shared" si="142"/>
        <v>0</v>
      </c>
      <c r="GO135" s="2">
        <f t="shared" si="143"/>
        <v>721.82</v>
      </c>
      <c r="GP135" s="2">
        <f t="shared" si="144"/>
        <v>0</v>
      </c>
      <c r="GQ135" s="2"/>
      <c r="GR135" s="2">
        <v>0</v>
      </c>
      <c r="GS135" s="2">
        <v>3</v>
      </c>
      <c r="GT135" s="2">
        <v>0</v>
      </c>
      <c r="GU135" s="2" t="s">
        <v>6</v>
      </c>
      <c r="GV135" s="2">
        <f t="shared" si="145"/>
        <v>0</v>
      </c>
      <c r="GW135" s="2">
        <v>1</v>
      </c>
      <c r="GX135" s="2">
        <f t="shared" si="146"/>
        <v>0</v>
      </c>
      <c r="GY135" s="2"/>
      <c r="GZ135" s="2"/>
      <c r="HA135" s="2">
        <v>0</v>
      </c>
      <c r="HB135" s="2">
        <v>0</v>
      </c>
      <c r="HC135" s="2"/>
      <c r="HD135" s="2"/>
      <c r="HE135" s="2"/>
      <c r="HF135" s="2"/>
      <c r="HG135" s="2"/>
      <c r="HH135" s="2"/>
      <c r="HI135" s="2"/>
      <c r="HJ135" s="2"/>
      <c r="HK135" s="2"/>
      <c r="HL135" s="2"/>
      <c r="HM135" s="2"/>
      <c r="HN135" s="2"/>
      <c r="HO135" s="2"/>
      <c r="HP135" s="2"/>
      <c r="HQ135" s="2"/>
      <c r="HR135" s="2"/>
      <c r="HS135" s="2"/>
      <c r="HT135" s="2"/>
      <c r="HU135" s="2"/>
      <c r="HV135" s="2"/>
      <c r="HW135" s="2"/>
      <c r="HX135" s="2"/>
      <c r="HY135" s="2"/>
      <c r="HZ135" s="2"/>
      <c r="IA135" s="2"/>
      <c r="IB135" s="2"/>
      <c r="IC135" s="2"/>
      <c r="ID135" s="2"/>
      <c r="IE135" s="2"/>
      <c r="IF135" s="2"/>
      <c r="IG135" s="2"/>
      <c r="IH135" s="2"/>
      <c r="II135" s="2"/>
      <c r="IJ135" s="2"/>
      <c r="IK135" s="2">
        <v>0</v>
      </c>
      <c r="IL135" s="2"/>
      <c r="IM135" s="2"/>
      <c r="IN135" s="2"/>
      <c r="IO135" s="2"/>
      <c r="IP135" s="2"/>
      <c r="IQ135" s="2"/>
      <c r="IR135" s="2"/>
      <c r="IS135" s="2"/>
      <c r="IT135" s="2"/>
      <c r="IU135" s="2"/>
    </row>
    <row r="136" spans="1:255" x14ac:dyDescent="0.2">
      <c r="A136">
        <v>17</v>
      </c>
      <c r="B136">
        <v>1</v>
      </c>
      <c r="C136">
        <f>ROW(SmtRes!A250)</f>
        <v>250</v>
      </c>
      <c r="D136">
        <f>ROW(EtalonRes!A206)</f>
        <v>206</v>
      </c>
      <c r="E136" t="s">
        <v>215</v>
      </c>
      <c r="F136" t="s">
        <v>216</v>
      </c>
      <c r="G136" t="s">
        <v>217</v>
      </c>
      <c r="H136" t="s">
        <v>18</v>
      </c>
      <c r="I136">
        <v>10</v>
      </c>
      <c r="J136">
        <v>0</v>
      </c>
      <c r="O136">
        <f t="shared" si="108"/>
        <v>2642.7</v>
      </c>
      <c r="P136">
        <f t="shared" si="109"/>
        <v>1348.45</v>
      </c>
      <c r="Q136">
        <f t="shared" si="110"/>
        <v>0</v>
      </c>
      <c r="R136">
        <f t="shared" si="111"/>
        <v>0</v>
      </c>
      <c r="S136">
        <f t="shared" si="112"/>
        <v>1294.25</v>
      </c>
      <c r="T136">
        <f t="shared" si="113"/>
        <v>0</v>
      </c>
      <c r="U136">
        <f t="shared" si="114"/>
        <v>20.6</v>
      </c>
      <c r="V136">
        <f t="shared" si="115"/>
        <v>0</v>
      </c>
      <c r="W136">
        <f t="shared" si="116"/>
        <v>0</v>
      </c>
      <c r="X136">
        <f t="shared" si="117"/>
        <v>1229.54</v>
      </c>
      <c r="Y136">
        <f t="shared" si="118"/>
        <v>841.26</v>
      </c>
      <c r="AA136">
        <v>16670161</v>
      </c>
      <c r="AB136">
        <f t="shared" si="119"/>
        <v>40.47</v>
      </c>
      <c r="AC136">
        <f t="shared" si="120"/>
        <v>20.65</v>
      </c>
      <c r="AD136">
        <f t="shared" si="121"/>
        <v>0</v>
      </c>
      <c r="AE136">
        <f t="shared" si="122"/>
        <v>0</v>
      </c>
      <c r="AF136">
        <f t="shared" si="123"/>
        <v>19.82</v>
      </c>
      <c r="AG136">
        <f t="shared" si="124"/>
        <v>0</v>
      </c>
      <c r="AH136">
        <f t="shared" si="125"/>
        <v>2.06</v>
      </c>
      <c r="AI136">
        <f t="shared" si="126"/>
        <v>0</v>
      </c>
      <c r="AJ136">
        <f t="shared" si="127"/>
        <v>0</v>
      </c>
      <c r="AK136">
        <v>40.47</v>
      </c>
      <c r="AL136">
        <v>20.65</v>
      </c>
      <c r="AM136">
        <v>0</v>
      </c>
      <c r="AN136">
        <v>0</v>
      </c>
      <c r="AO136">
        <v>19.82</v>
      </c>
      <c r="AP136">
        <v>0</v>
      </c>
      <c r="AQ136">
        <v>2.06</v>
      </c>
      <c r="AR136">
        <v>0</v>
      </c>
      <c r="AS136">
        <v>0</v>
      </c>
      <c r="AT136">
        <v>95</v>
      </c>
      <c r="AU136">
        <v>65</v>
      </c>
      <c r="AV136">
        <v>1</v>
      </c>
      <c r="AW136">
        <v>1</v>
      </c>
      <c r="AZ136">
        <v>6.53</v>
      </c>
      <c r="BA136">
        <v>6.53</v>
      </c>
      <c r="BB136">
        <v>6.53</v>
      </c>
      <c r="BC136">
        <v>6.53</v>
      </c>
      <c r="BD136" t="s">
        <v>6</v>
      </c>
      <c r="BE136" t="s">
        <v>6</v>
      </c>
      <c r="BF136" t="s">
        <v>6</v>
      </c>
      <c r="BG136" t="s">
        <v>6</v>
      </c>
      <c r="BH136">
        <v>0</v>
      </c>
      <c r="BI136">
        <v>2</v>
      </c>
      <c r="BJ136" t="s">
        <v>218</v>
      </c>
      <c r="BM136">
        <v>108001</v>
      </c>
      <c r="BN136">
        <v>0</v>
      </c>
      <c r="BO136" t="s">
        <v>6</v>
      </c>
      <c r="BP136">
        <v>0</v>
      </c>
      <c r="BQ136">
        <v>3</v>
      </c>
      <c r="BR136">
        <v>0</v>
      </c>
      <c r="BS136">
        <v>6.53</v>
      </c>
      <c r="BT136">
        <v>1</v>
      </c>
      <c r="BU136">
        <v>1</v>
      </c>
      <c r="BV136">
        <v>1</v>
      </c>
      <c r="BW136">
        <v>1</v>
      </c>
      <c r="BX136">
        <v>1</v>
      </c>
      <c r="BY136" t="s">
        <v>6</v>
      </c>
      <c r="BZ136">
        <v>95</v>
      </c>
      <c r="CA136">
        <v>65</v>
      </c>
      <c r="CF136">
        <v>0</v>
      </c>
      <c r="CG136">
        <v>0</v>
      </c>
      <c r="CM136">
        <v>0</v>
      </c>
      <c r="CN136" t="s">
        <v>6</v>
      </c>
      <c r="CO136">
        <v>0</v>
      </c>
      <c r="CP136">
        <f t="shared" si="128"/>
        <v>2642.7</v>
      </c>
      <c r="CQ136">
        <f t="shared" si="129"/>
        <v>134.84449999999998</v>
      </c>
      <c r="CR136">
        <f t="shared" si="130"/>
        <v>0</v>
      </c>
      <c r="CS136">
        <f t="shared" si="131"/>
        <v>0</v>
      </c>
      <c r="CT136">
        <f t="shared" si="132"/>
        <v>129.4246</v>
      </c>
      <c r="CU136">
        <f t="shared" si="133"/>
        <v>0</v>
      </c>
      <c r="CV136">
        <f t="shared" si="134"/>
        <v>2.06</v>
      </c>
      <c r="CW136">
        <f t="shared" si="135"/>
        <v>0</v>
      </c>
      <c r="CX136">
        <f t="shared" si="136"/>
        <v>0</v>
      </c>
      <c r="CY136">
        <f t="shared" si="137"/>
        <v>1229.5374999999999</v>
      </c>
      <c r="CZ136">
        <f t="shared" si="138"/>
        <v>841.26250000000005</v>
      </c>
      <c r="DC136" t="s">
        <v>6</v>
      </c>
      <c r="DD136" t="s">
        <v>6</v>
      </c>
      <c r="DE136" t="s">
        <v>6</v>
      </c>
      <c r="DF136" t="s">
        <v>6</v>
      </c>
      <c r="DG136" t="s">
        <v>6</v>
      </c>
      <c r="DH136" t="s">
        <v>6</v>
      </c>
      <c r="DI136" t="s">
        <v>6</v>
      </c>
      <c r="DJ136" t="s">
        <v>6</v>
      </c>
      <c r="DK136" t="s">
        <v>6</v>
      </c>
      <c r="DL136" t="s">
        <v>6</v>
      </c>
      <c r="DM136" t="s">
        <v>6</v>
      </c>
      <c r="DN136">
        <v>0</v>
      </c>
      <c r="DO136">
        <v>0</v>
      </c>
      <c r="DP136">
        <v>1</v>
      </c>
      <c r="DQ136">
        <v>1</v>
      </c>
      <c r="DU136">
        <v>1013</v>
      </c>
      <c r="DV136" t="s">
        <v>18</v>
      </c>
      <c r="DW136" t="s">
        <v>18</v>
      </c>
      <c r="DX136">
        <v>1</v>
      </c>
      <c r="EE136">
        <v>16510370</v>
      </c>
      <c r="EF136">
        <v>3</v>
      </c>
      <c r="EG136" t="s">
        <v>23</v>
      </c>
      <c r="EH136">
        <v>0</v>
      </c>
      <c r="EI136" t="s">
        <v>6</v>
      </c>
      <c r="EJ136">
        <v>2</v>
      </c>
      <c r="EK136">
        <v>108001</v>
      </c>
      <c r="EL136" t="s">
        <v>204</v>
      </c>
      <c r="EM136" t="s">
        <v>205</v>
      </c>
      <c r="EO136" t="s">
        <v>6</v>
      </c>
      <c r="EQ136">
        <v>0</v>
      </c>
      <c r="ER136">
        <v>40.47</v>
      </c>
      <c r="ES136">
        <v>20.65</v>
      </c>
      <c r="ET136">
        <v>0</v>
      </c>
      <c r="EU136">
        <v>0</v>
      </c>
      <c r="EV136">
        <v>19.82</v>
      </c>
      <c r="EW136">
        <v>2.06</v>
      </c>
      <c r="EX136">
        <v>0</v>
      </c>
      <c r="EY136">
        <v>0</v>
      </c>
      <c r="FQ136">
        <v>0</v>
      </c>
      <c r="FR136">
        <f t="shared" si="139"/>
        <v>0</v>
      </c>
      <c r="FS136">
        <v>0</v>
      </c>
      <c r="FX136">
        <v>95</v>
      </c>
      <c r="FY136">
        <v>65</v>
      </c>
      <c r="GA136" t="s">
        <v>6</v>
      </c>
      <c r="GD136">
        <v>0</v>
      </c>
      <c r="GF136">
        <v>-1658615808</v>
      </c>
      <c r="GG136">
        <v>1</v>
      </c>
      <c r="GH136">
        <v>1</v>
      </c>
      <c r="GI136">
        <v>4</v>
      </c>
      <c r="GJ136">
        <v>0</v>
      </c>
      <c r="GK136">
        <f>ROUND(R136*(S12)/100,2)</f>
        <v>0</v>
      </c>
      <c r="GL136">
        <f t="shared" si="140"/>
        <v>0</v>
      </c>
      <c r="GM136">
        <f t="shared" si="141"/>
        <v>4713.5</v>
      </c>
      <c r="GN136">
        <f t="shared" si="142"/>
        <v>0</v>
      </c>
      <c r="GO136">
        <f t="shared" si="143"/>
        <v>4713.5</v>
      </c>
      <c r="GP136">
        <f t="shared" si="144"/>
        <v>0</v>
      </c>
      <c r="GR136">
        <v>0</v>
      </c>
      <c r="GS136">
        <v>3</v>
      </c>
      <c r="GT136">
        <v>0</v>
      </c>
      <c r="GU136" t="s">
        <v>6</v>
      </c>
      <c r="GV136">
        <f t="shared" si="145"/>
        <v>0</v>
      </c>
      <c r="GW136">
        <v>1</v>
      </c>
      <c r="GX136">
        <f t="shared" si="146"/>
        <v>0</v>
      </c>
      <c r="HA136">
        <v>0</v>
      </c>
      <c r="HB136">
        <v>0</v>
      </c>
      <c r="IK136">
        <v>0</v>
      </c>
    </row>
    <row r="137" spans="1:255" x14ac:dyDescent="0.2">
      <c r="A137" s="2">
        <v>18</v>
      </c>
      <c r="B137" s="2">
        <v>1</v>
      </c>
      <c r="C137" s="2">
        <v>238</v>
      </c>
      <c r="D137" s="2"/>
      <c r="E137" s="2" t="s">
        <v>219</v>
      </c>
      <c r="F137" s="2" t="s">
        <v>220</v>
      </c>
      <c r="G137" s="2" t="s">
        <v>221</v>
      </c>
      <c r="H137" s="2" t="s">
        <v>113</v>
      </c>
      <c r="I137" s="2">
        <f>I135*J137</f>
        <v>2</v>
      </c>
      <c r="J137" s="2">
        <v>0.2</v>
      </c>
      <c r="K137" s="2"/>
      <c r="L137" s="2"/>
      <c r="M137" s="2"/>
      <c r="N137" s="2"/>
      <c r="O137" s="2">
        <f t="shared" si="108"/>
        <v>461.02</v>
      </c>
      <c r="P137" s="2">
        <f t="shared" si="109"/>
        <v>461.02</v>
      </c>
      <c r="Q137" s="2">
        <f t="shared" si="110"/>
        <v>0</v>
      </c>
      <c r="R137" s="2">
        <f t="shared" si="111"/>
        <v>0</v>
      </c>
      <c r="S137" s="2">
        <f t="shared" si="112"/>
        <v>0</v>
      </c>
      <c r="T137" s="2">
        <f t="shared" si="113"/>
        <v>0</v>
      </c>
      <c r="U137" s="2">
        <f t="shared" si="114"/>
        <v>0</v>
      </c>
      <c r="V137" s="2">
        <f t="shared" si="115"/>
        <v>0</v>
      </c>
      <c r="W137" s="2">
        <f t="shared" si="116"/>
        <v>0</v>
      </c>
      <c r="X137" s="2">
        <f t="shared" si="117"/>
        <v>0</v>
      </c>
      <c r="Y137" s="2">
        <f t="shared" si="118"/>
        <v>0</v>
      </c>
      <c r="Z137" s="2"/>
      <c r="AA137" s="2">
        <v>16670159</v>
      </c>
      <c r="AB137" s="2">
        <f t="shared" si="119"/>
        <v>230.51</v>
      </c>
      <c r="AC137" s="2">
        <f t="shared" si="120"/>
        <v>230.51</v>
      </c>
      <c r="AD137" s="2">
        <f t="shared" si="121"/>
        <v>0</v>
      </c>
      <c r="AE137" s="2">
        <f t="shared" si="122"/>
        <v>0</v>
      </c>
      <c r="AF137" s="2">
        <f t="shared" si="123"/>
        <v>0</v>
      </c>
      <c r="AG137" s="2">
        <f t="shared" si="124"/>
        <v>0</v>
      </c>
      <c r="AH137" s="2">
        <f t="shared" si="125"/>
        <v>0</v>
      </c>
      <c r="AI137" s="2">
        <f t="shared" si="126"/>
        <v>0</v>
      </c>
      <c r="AJ137" s="2">
        <f t="shared" si="127"/>
        <v>0</v>
      </c>
      <c r="AK137" s="2">
        <v>230.51</v>
      </c>
      <c r="AL137" s="2">
        <v>230.51</v>
      </c>
      <c r="AM137" s="2">
        <v>0</v>
      </c>
      <c r="AN137" s="2">
        <v>0</v>
      </c>
      <c r="AO137" s="2">
        <v>0</v>
      </c>
      <c r="AP137" s="2">
        <v>0</v>
      </c>
      <c r="AQ137" s="2">
        <v>0</v>
      </c>
      <c r="AR137" s="2">
        <v>0</v>
      </c>
      <c r="AS137" s="2">
        <v>0</v>
      </c>
      <c r="AT137" s="2">
        <v>95</v>
      </c>
      <c r="AU137" s="2">
        <v>65</v>
      </c>
      <c r="AV137" s="2">
        <v>1</v>
      </c>
      <c r="AW137" s="2">
        <v>1</v>
      </c>
      <c r="AX137" s="2"/>
      <c r="AY137" s="2"/>
      <c r="AZ137" s="2">
        <v>1</v>
      </c>
      <c r="BA137" s="2">
        <v>1</v>
      </c>
      <c r="BB137" s="2">
        <v>1</v>
      </c>
      <c r="BC137" s="2">
        <v>1</v>
      </c>
      <c r="BD137" s="2" t="s">
        <v>6</v>
      </c>
      <c r="BE137" s="2" t="s">
        <v>6</v>
      </c>
      <c r="BF137" s="2" t="s">
        <v>6</v>
      </c>
      <c r="BG137" s="2" t="s">
        <v>6</v>
      </c>
      <c r="BH137" s="2">
        <v>3</v>
      </c>
      <c r="BI137" s="2">
        <v>2</v>
      </c>
      <c r="BJ137" s="2" t="s">
        <v>222</v>
      </c>
      <c r="BK137" s="2"/>
      <c r="BL137" s="2"/>
      <c r="BM137" s="2">
        <v>108001</v>
      </c>
      <c r="BN137" s="2">
        <v>0</v>
      </c>
      <c r="BO137" s="2" t="s">
        <v>6</v>
      </c>
      <c r="BP137" s="2">
        <v>0</v>
      </c>
      <c r="BQ137" s="2">
        <v>3</v>
      </c>
      <c r="BR137" s="2">
        <v>0</v>
      </c>
      <c r="BS137" s="2">
        <v>1</v>
      </c>
      <c r="BT137" s="2">
        <v>1</v>
      </c>
      <c r="BU137" s="2">
        <v>1</v>
      </c>
      <c r="BV137" s="2">
        <v>1</v>
      </c>
      <c r="BW137" s="2">
        <v>1</v>
      </c>
      <c r="BX137" s="2">
        <v>1</v>
      </c>
      <c r="BY137" s="2" t="s">
        <v>6</v>
      </c>
      <c r="BZ137" s="2">
        <v>95</v>
      </c>
      <c r="CA137" s="2">
        <v>65</v>
      </c>
      <c r="CB137" s="2"/>
      <c r="CC137" s="2"/>
      <c r="CD137" s="2"/>
      <c r="CE137" s="2"/>
      <c r="CF137" s="2">
        <v>0</v>
      </c>
      <c r="CG137" s="2">
        <v>0</v>
      </c>
      <c r="CH137" s="2"/>
      <c r="CI137" s="2"/>
      <c r="CJ137" s="2"/>
      <c r="CK137" s="2"/>
      <c r="CL137" s="2"/>
      <c r="CM137" s="2">
        <v>0</v>
      </c>
      <c r="CN137" s="2" t="s">
        <v>6</v>
      </c>
      <c r="CO137" s="2">
        <v>0</v>
      </c>
      <c r="CP137" s="2">
        <f t="shared" si="128"/>
        <v>461.02</v>
      </c>
      <c r="CQ137" s="2">
        <f t="shared" si="129"/>
        <v>230.51</v>
      </c>
      <c r="CR137" s="2">
        <f t="shared" si="130"/>
        <v>0</v>
      </c>
      <c r="CS137" s="2">
        <f t="shared" si="131"/>
        <v>0</v>
      </c>
      <c r="CT137" s="2">
        <f t="shared" si="132"/>
        <v>0</v>
      </c>
      <c r="CU137" s="2">
        <f t="shared" si="133"/>
        <v>0</v>
      </c>
      <c r="CV137" s="2">
        <f t="shared" si="134"/>
        <v>0</v>
      </c>
      <c r="CW137" s="2">
        <f t="shared" si="135"/>
        <v>0</v>
      </c>
      <c r="CX137" s="2">
        <f t="shared" si="136"/>
        <v>0</v>
      </c>
      <c r="CY137" s="2">
        <f t="shared" si="137"/>
        <v>0</v>
      </c>
      <c r="CZ137" s="2">
        <f t="shared" si="138"/>
        <v>0</v>
      </c>
      <c r="DA137" s="2"/>
      <c r="DB137" s="2"/>
      <c r="DC137" s="2" t="s">
        <v>6</v>
      </c>
      <c r="DD137" s="2" t="s">
        <v>6</v>
      </c>
      <c r="DE137" s="2" t="s">
        <v>6</v>
      </c>
      <c r="DF137" s="2" t="s">
        <v>6</v>
      </c>
      <c r="DG137" s="2" t="s">
        <v>6</v>
      </c>
      <c r="DH137" s="2" t="s">
        <v>6</v>
      </c>
      <c r="DI137" s="2" t="s">
        <v>6</v>
      </c>
      <c r="DJ137" s="2" t="s">
        <v>6</v>
      </c>
      <c r="DK137" s="2" t="s">
        <v>6</v>
      </c>
      <c r="DL137" s="2" t="s">
        <v>6</v>
      </c>
      <c r="DM137" s="2" t="s">
        <v>6</v>
      </c>
      <c r="DN137" s="2">
        <v>0</v>
      </c>
      <c r="DO137" s="2">
        <v>0</v>
      </c>
      <c r="DP137" s="2">
        <v>1</v>
      </c>
      <c r="DQ137" s="2">
        <v>1</v>
      </c>
      <c r="DR137" s="2"/>
      <c r="DS137" s="2"/>
      <c r="DT137" s="2"/>
      <c r="DU137" s="2">
        <v>1010</v>
      </c>
      <c r="DV137" s="2" t="s">
        <v>113</v>
      </c>
      <c r="DW137" s="2" t="s">
        <v>113</v>
      </c>
      <c r="DX137" s="2">
        <v>1</v>
      </c>
      <c r="DY137" s="2"/>
      <c r="DZ137" s="2"/>
      <c r="EA137" s="2"/>
      <c r="EB137" s="2"/>
      <c r="EC137" s="2"/>
      <c r="ED137" s="2"/>
      <c r="EE137" s="2">
        <v>16510370</v>
      </c>
      <c r="EF137" s="2">
        <v>3</v>
      </c>
      <c r="EG137" s="2" t="s">
        <v>23</v>
      </c>
      <c r="EH137" s="2">
        <v>0</v>
      </c>
      <c r="EI137" s="2" t="s">
        <v>6</v>
      </c>
      <c r="EJ137" s="2">
        <v>2</v>
      </c>
      <c r="EK137" s="2">
        <v>108001</v>
      </c>
      <c r="EL137" s="2" t="s">
        <v>204</v>
      </c>
      <c r="EM137" s="2" t="s">
        <v>205</v>
      </c>
      <c r="EN137" s="2"/>
      <c r="EO137" s="2" t="s">
        <v>6</v>
      </c>
      <c r="EP137" s="2"/>
      <c r="EQ137" s="2">
        <v>0</v>
      </c>
      <c r="ER137" s="2">
        <v>230.51</v>
      </c>
      <c r="ES137" s="2">
        <v>230.51</v>
      </c>
      <c r="ET137" s="2">
        <v>0</v>
      </c>
      <c r="EU137" s="2">
        <v>0</v>
      </c>
      <c r="EV137" s="2">
        <v>0</v>
      </c>
      <c r="EW137" s="2">
        <v>0</v>
      </c>
      <c r="EX137" s="2">
        <v>0</v>
      </c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>
        <v>0</v>
      </c>
      <c r="FR137" s="2">
        <f t="shared" si="139"/>
        <v>0</v>
      </c>
      <c r="FS137" s="2">
        <v>0</v>
      </c>
      <c r="FT137" s="2"/>
      <c r="FU137" s="2"/>
      <c r="FV137" s="2"/>
      <c r="FW137" s="2"/>
      <c r="FX137" s="2">
        <v>95</v>
      </c>
      <c r="FY137" s="2">
        <v>65</v>
      </c>
      <c r="FZ137" s="2"/>
      <c r="GA137" s="2" t="s">
        <v>6</v>
      </c>
      <c r="GB137" s="2"/>
      <c r="GC137" s="2"/>
      <c r="GD137" s="2">
        <v>0</v>
      </c>
      <c r="GE137" s="2"/>
      <c r="GF137" s="2">
        <v>-1868730208</v>
      </c>
      <c r="GG137" s="2">
        <v>1</v>
      </c>
      <c r="GH137" s="2">
        <v>1</v>
      </c>
      <c r="GI137" s="2">
        <v>-2</v>
      </c>
      <c r="GJ137" s="2">
        <v>0</v>
      </c>
      <c r="GK137" s="2">
        <f>ROUND(R137*(R12)/100,2)</f>
        <v>0</v>
      </c>
      <c r="GL137" s="2">
        <f t="shared" si="140"/>
        <v>0</v>
      </c>
      <c r="GM137" s="2">
        <f t="shared" si="141"/>
        <v>461.02</v>
      </c>
      <c r="GN137" s="2">
        <f t="shared" si="142"/>
        <v>0</v>
      </c>
      <c r="GO137" s="2">
        <f t="shared" si="143"/>
        <v>461.02</v>
      </c>
      <c r="GP137" s="2">
        <f t="shared" si="144"/>
        <v>0</v>
      </c>
      <c r="GQ137" s="2"/>
      <c r="GR137" s="2">
        <v>0</v>
      </c>
      <c r="GS137" s="2">
        <v>3</v>
      </c>
      <c r="GT137" s="2">
        <v>0</v>
      </c>
      <c r="GU137" s="2" t="s">
        <v>6</v>
      </c>
      <c r="GV137" s="2">
        <f t="shared" si="145"/>
        <v>0</v>
      </c>
      <c r="GW137" s="2">
        <v>1</v>
      </c>
      <c r="GX137" s="2">
        <f t="shared" si="146"/>
        <v>0</v>
      </c>
      <c r="GY137" s="2"/>
      <c r="GZ137" s="2"/>
      <c r="HA137" s="2">
        <v>0</v>
      </c>
      <c r="HB137" s="2">
        <v>0</v>
      </c>
      <c r="HC137" s="2"/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  <c r="HO137" s="2"/>
      <c r="HP137" s="2"/>
      <c r="HQ137" s="2"/>
      <c r="HR137" s="2"/>
      <c r="HS137" s="2"/>
      <c r="HT137" s="2"/>
      <c r="HU137" s="2"/>
      <c r="HV137" s="2"/>
      <c r="HW137" s="2"/>
      <c r="HX137" s="2"/>
      <c r="HY137" s="2"/>
      <c r="HZ137" s="2"/>
      <c r="IA137" s="2"/>
      <c r="IB137" s="2"/>
      <c r="IC137" s="2"/>
      <c r="ID137" s="2"/>
      <c r="IE137" s="2"/>
      <c r="IF137" s="2"/>
      <c r="IG137" s="2"/>
      <c r="IH137" s="2"/>
      <c r="II137" s="2"/>
      <c r="IJ137" s="2"/>
      <c r="IK137" s="2">
        <v>0</v>
      </c>
      <c r="IL137" s="2"/>
      <c r="IM137" s="2"/>
      <c r="IN137" s="2"/>
      <c r="IO137" s="2"/>
      <c r="IP137" s="2"/>
      <c r="IQ137" s="2"/>
      <c r="IR137" s="2"/>
      <c r="IS137" s="2"/>
      <c r="IT137" s="2"/>
      <c r="IU137" s="2"/>
    </row>
    <row r="138" spans="1:255" x14ac:dyDescent="0.2">
      <c r="A138">
        <v>18</v>
      </c>
      <c r="B138">
        <v>1</v>
      </c>
      <c r="C138">
        <v>248</v>
      </c>
      <c r="E138" t="s">
        <v>219</v>
      </c>
      <c r="F138" t="s">
        <v>220</v>
      </c>
      <c r="G138" t="s">
        <v>221</v>
      </c>
      <c r="H138" t="s">
        <v>113</v>
      </c>
      <c r="I138">
        <f>I136*J138</f>
        <v>2</v>
      </c>
      <c r="J138">
        <v>0.2</v>
      </c>
      <c r="O138">
        <f t="shared" si="108"/>
        <v>3010.46</v>
      </c>
      <c r="P138">
        <f t="shared" si="109"/>
        <v>3010.46</v>
      </c>
      <c r="Q138">
        <f t="shared" si="110"/>
        <v>0</v>
      </c>
      <c r="R138">
        <f t="shared" si="111"/>
        <v>0</v>
      </c>
      <c r="S138">
        <f t="shared" si="112"/>
        <v>0</v>
      </c>
      <c r="T138">
        <f t="shared" si="113"/>
        <v>0</v>
      </c>
      <c r="U138">
        <f t="shared" si="114"/>
        <v>0</v>
      </c>
      <c r="V138">
        <f t="shared" si="115"/>
        <v>0</v>
      </c>
      <c r="W138">
        <f t="shared" si="116"/>
        <v>0</v>
      </c>
      <c r="X138">
        <f t="shared" si="117"/>
        <v>0</v>
      </c>
      <c r="Y138">
        <f t="shared" si="118"/>
        <v>0</v>
      </c>
      <c r="AA138">
        <v>16670161</v>
      </c>
      <c r="AB138">
        <f t="shared" si="119"/>
        <v>230.51</v>
      </c>
      <c r="AC138">
        <f t="shared" si="120"/>
        <v>230.51</v>
      </c>
      <c r="AD138">
        <f t="shared" si="121"/>
        <v>0</v>
      </c>
      <c r="AE138">
        <f t="shared" si="122"/>
        <v>0</v>
      </c>
      <c r="AF138">
        <f t="shared" si="123"/>
        <v>0</v>
      </c>
      <c r="AG138">
        <f t="shared" si="124"/>
        <v>0</v>
      </c>
      <c r="AH138">
        <f t="shared" si="125"/>
        <v>0</v>
      </c>
      <c r="AI138">
        <f t="shared" si="126"/>
        <v>0</v>
      </c>
      <c r="AJ138">
        <f t="shared" si="127"/>
        <v>0</v>
      </c>
      <c r="AK138">
        <v>230.51</v>
      </c>
      <c r="AL138">
        <v>230.51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95</v>
      </c>
      <c r="AU138">
        <v>65</v>
      </c>
      <c r="AV138">
        <v>1</v>
      </c>
      <c r="AW138">
        <v>1</v>
      </c>
      <c r="AZ138">
        <v>6.53</v>
      </c>
      <c r="BA138">
        <v>1</v>
      </c>
      <c r="BB138">
        <v>1</v>
      </c>
      <c r="BC138">
        <v>6.53</v>
      </c>
      <c r="BD138" t="s">
        <v>6</v>
      </c>
      <c r="BE138" t="s">
        <v>6</v>
      </c>
      <c r="BF138" t="s">
        <v>6</v>
      </c>
      <c r="BG138" t="s">
        <v>6</v>
      </c>
      <c r="BH138">
        <v>3</v>
      </c>
      <c r="BI138">
        <v>2</v>
      </c>
      <c r="BJ138" t="s">
        <v>222</v>
      </c>
      <c r="BM138">
        <v>108001</v>
      </c>
      <c r="BN138">
        <v>0</v>
      </c>
      <c r="BO138" t="s">
        <v>6</v>
      </c>
      <c r="BP138">
        <v>0</v>
      </c>
      <c r="BQ138">
        <v>3</v>
      </c>
      <c r="BR138">
        <v>0</v>
      </c>
      <c r="BS138">
        <v>1</v>
      </c>
      <c r="BT138">
        <v>1</v>
      </c>
      <c r="BU138">
        <v>1</v>
      </c>
      <c r="BV138">
        <v>1</v>
      </c>
      <c r="BW138">
        <v>1</v>
      </c>
      <c r="BX138">
        <v>1</v>
      </c>
      <c r="BY138" t="s">
        <v>6</v>
      </c>
      <c r="BZ138">
        <v>95</v>
      </c>
      <c r="CA138">
        <v>65</v>
      </c>
      <c r="CF138">
        <v>0</v>
      </c>
      <c r="CG138">
        <v>0</v>
      </c>
      <c r="CM138">
        <v>0</v>
      </c>
      <c r="CN138" t="s">
        <v>6</v>
      </c>
      <c r="CO138">
        <v>0</v>
      </c>
      <c r="CP138">
        <f t="shared" si="128"/>
        <v>3010.46</v>
      </c>
      <c r="CQ138">
        <f t="shared" si="129"/>
        <v>1505.2302999999999</v>
      </c>
      <c r="CR138">
        <f t="shared" si="130"/>
        <v>0</v>
      </c>
      <c r="CS138">
        <f t="shared" si="131"/>
        <v>0</v>
      </c>
      <c r="CT138">
        <f t="shared" si="132"/>
        <v>0</v>
      </c>
      <c r="CU138">
        <f t="shared" si="133"/>
        <v>0</v>
      </c>
      <c r="CV138">
        <f t="shared" si="134"/>
        <v>0</v>
      </c>
      <c r="CW138">
        <f t="shared" si="135"/>
        <v>0</v>
      </c>
      <c r="CX138">
        <f t="shared" si="136"/>
        <v>0</v>
      </c>
      <c r="CY138">
        <f t="shared" si="137"/>
        <v>0</v>
      </c>
      <c r="CZ138">
        <f t="shared" si="138"/>
        <v>0</v>
      </c>
      <c r="DC138" t="s">
        <v>6</v>
      </c>
      <c r="DD138" t="s">
        <v>6</v>
      </c>
      <c r="DE138" t="s">
        <v>6</v>
      </c>
      <c r="DF138" t="s">
        <v>6</v>
      </c>
      <c r="DG138" t="s">
        <v>6</v>
      </c>
      <c r="DH138" t="s">
        <v>6</v>
      </c>
      <c r="DI138" t="s">
        <v>6</v>
      </c>
      <c r="DJ138" t="s">
        <v>6</v>
      </c>
      <c r="DK138" t="s">
        <v>6</v>
      </c>
      <c r="DL138" t="s">
        <v>6</v>
      </c>
      <c r="DM138" t="s">
        <v>6</v>
      </c>
      <c r="DN138">
        <v>0</v>
      </c>
      <c r="DO138">
        <v>0</v>
      </c>
      <c r="DP138">
        <v>1</v>
      </c>
      <c r="DQ138">
        <v>1</v>
      </c>
      <c r="DU138">
        <v>1010</v>
      </c>
      <c r="DV138" t="s">
        <v>113</v>
      </c>
      <c r="DW138" t="s">
        <v>113</v>
      </c>
      <c r="DX138">
        <v>1</v>
      </c>
      <c r="EE138">
        <v>16510370</v>
      </c>
      <c r="EF138">
        <v>3</v>
      </c>
      <c r="EG138" t="s">
        <v>23</v>
      </c>
      <c r="EH138">
        <v>0</v>
      </c>
      <c r="EI138" t="s">
        <v>6</v>
      </c>
      <c r="EJ138">
        <v>2</v>
      </c>
      <c r="EK138">
        <v>108001</v>
      </c>
      <c r="EL138" t="s">
        <v>204</v>
      </c>
      <c r="EM138" t="s">
        <v>205</v>
      </c>
      <c r="EO138" t="s">
        <v>6</v>
      </c>
      <c r="EQ138">
        <v>0</v>
      </c>
      <c r="ER138">
        <v>230.51</v>
      </c>
      <c r="ES138">
        <v>230.51</v>
      </c>
      <c r="ET138">
        <v>0</v>
      </c>
      <c r="EU138">
        <v>0</v>
      </c>
      <c r="EV138">
        <v>0</v>
      </c>
      <c r="EW138">
        <v>0</v>
      </c>
      <c r="EX138">
        <v>0</v>
      </c>
      <c r="FQ138">
        <v>0</v>
      </c>
      <c r="FR138">
        <f t="shared" si="139"/>
        <v>0</v>
      </c>
      <c r="FS138">
        <v>0</v>
      </c>
      <c r="FX138">
        <v>95</v>
      </c>
      <c r="FY138">
        <v>65</v>
      </c>
      <c r="GA138" t="s">
        <v>6</v>
      </c>
      <c r="GD138">
        <v>0</v>
      </c>
      <c r="GF138">
        <v>-1868730208</v>
      </c>
      <c r="GG138">
        <v>1</v>
      </c>
      <c r="GH138">
        <v>1</v>
      </c>
      <c r="GI138">
        <v>4</v>
      </c>
      <c r="GJ138">
        <v>0</v>
      </c>
      <c r="GK138">
        <f>ROUND(R138*(S12)/100,2)</f>
        <v>0</v>
      </c>
      <c r="GL138">
        <f t="shared" si="140"/>
        <v>0</v>
      </c>
      <c r="GM138">
        <f t="shared" si="141"/>
        <v>3010.46</v>
      </c>
      <c r="GN138">
        <f t="shared" si="142"/>
        <v>0</v>
      </c>
      <c r="GO138">
        <f t="shared" si="143"/>
        <v>3010.46</v>
      </c>
      <c r="GP138">
        <f t="shared" si="144"/>
        <v>0</v>
      </c>
      <c r="GR138">
        <v>0</v>
      </c>
      <c r="GS138">
        <v>3</v>
      </c>
      <c r="GT138">
        <v>0</v>
      </c>
      <c r="GU138" t="s">
        <v>6</v>
      </c>
      <c r="GV138">
        <f t="shared" si="145"/>
        <v>0</v>
      </c>
      <c r="GW138">
        <v>1</v>
      </c>
      <c r="GX138">
        <f t="shared" si="146"/>
        <v>0</v>
      </c>
      <c r="HA138">
        <v>0</v>
      </c>
      <c r="HB138">
        <v>0</v>
      </c>
      <c r="IK138">
        <v>0</v>
      </c>
    </row>
    <row r="139" spans="1:255" x14ac:dyDescent="0.2">
      <c r="A139" s="2">
        <v>18</v>
      </c>
      <c r="B139" s="2">
        <v>1</v>
      </c>
      <c r="C139" s="2">
        <v>236</v>
      </c>
      <c r="D139" s="2"/>
      <c r="E139" s="2" t="s">
        <v>223</v>
      </c>
      <c r="F139" s="2" t="s">
        <v>224</v>
      </c>
      <c r="G139" s="2" t="s">
        <v>225</v>
      </c>
      <c r="H139" s="2" t="s">
        <v>113</v>
      </c>
      <c r="I139" s="2">
        <f>I135*J139</f>
        <v>4</v>
      </c>
      <c r="J139" s="2">
        <v>0.4</v>
      </c>
      <c r="K139" s="2"/>
      <c r="L139" s="2"/>
      <c r="M139" s="2"/>
      <c r="N139" s="2"/>
      <c r="O139" s="2">
        <f t="shared" ref="O139:O170" si="147">ROUND(CP139,2)</f>
        <v>310</v>
      </c>
      <c r="P139" s="2">
        <f t="shared" ref="P139:P170" si="148">ROUND(CQ139*I139,2)</f>
        <v>310</v>
      </c>
      <c r="Q139" s="2">
        <f t="shared" ref="Q139:Q170" si="149">ROUND(CR139*I139,2)</f>
        <v>0</v>
      </c>
      <c r="R139" s="2">
        <f t="shared" ref="R139:R170" si="150">ROUND(CS139*I139,2)</f>
        <v>0</v>
      </c>
      <c r="S139" s="2">
        <f t="shared" ref="S139:S170" si="151">ROUND(CT139*I139,2)</f>
        <v>0</v>
      </c>
      <c r="T139" s="2">
        <f t="shared" ref="T139:T170" si="152">ROUND(CU139*I139,2)</f>
        <v>0</v>
      </c>
      <c r="U139" s="2">
        <f t="shared" ref="U139:U170" si="153">CV139*I139</f>
        <v>0</v>
      </c>
      <c r="V139" s="2">
        <f t="shared" ref="V139:V170" si="154">CW139*I139</f>
        <v>0</v>
      </c>
      <c r="W139" s="2">
        <f t="shared" ref="W139:W170" si="155">ROUND(CX139*I139,2)</f>
        <v>0</v>
      </c>
      <c r="X139" s="2">
        <f t="shared" ref="X139:X170" si="156">ROUND(CY139,2)</f>
        <v>0</v>
      </c>
      <c r="Y139" s="2">
        <f t="shared" ref="Y139:Y170" si="157">ROUND(CZ139,2)</f>
        <v>0</v>
      </c>
      <c r="Z139" s="2"/>
      <c r="AA139" s="2">
        <v>16670159</v>
      </c>
      <c r="AB139" s="2">
        <f t="shared" ref="AB139:AB170" si="158">ROUND((AC139+AD139+AF139),6)</f>
        <v>77.5</v>
      </c>
      <c r="AC139" s="2">
        <f t="shared" ref="AC139:AC170" si="159">ROUND((ES139),6)</f>
        <v>77.5</v>
      </c>
      <c r="AD139" s="2">
        <f t="shared" ref="AD139:AD170" si="160">ROUND((((ET139)-(EU139))+AE139),6)</f>
        <v>0</v>
      </c>
      <c r="AE139" s="2">
        <f t="shared" ref="AE139:AE170" si="161">ROUND((EU139),6)</f>
        <v>0</v>
      </c>
      <c r="AF139" s="2">
        <f t="shared" ref="AF139:AF170" si="162">ROUND((EV139),6)</f>
        <v>0</v>
      </c>
      <c r="AG139" s="2">
        <f t="shared" ref="AG139:AG170" si="163">ROUND((AP139),6)</f>
        <v>0</v>
      </c>
      <c r="AH139" s="2">
        <f t="shared" ref="AH139:AH170" si="164">(EW139)</f>
        <v>0</v>
      </c>
      <c r="AI139" s="2">
        <f t="shared" ref="AI139:AI170" si="165">(EX139)</f>
        <v>0</v>
      </c>
      <c r="AJ139" s="2">
        <f t="shared" ref="AJ139:AJ170" si="166">ROUND((AS139),6)</f>
        <v>0</v>
      </c>
      <c r="AK139" s="2">
        <v>77.5</v>
      </c>
      <c r="AL139" s="2">
        <v>77.5</v>
      </c>
      <c r="AM139" s="2">
        <v>0</v>
      </c>
      <c r="AN139" s="2">
        <v>0</v>
      </c>
      <c r="AO139" s="2">
        <v>0</v>
      </c>
      <c r="AP139" s="2">
        <v>0</v>
      </c>
      <c r="AQ139" s="2">
        <v>0</v>
      </c>
      <c r="AR139" s="2">
        <v>0</v>
      </c>
      <c r="AS139" s="2">
        <v>0</v>
      </c>
      <c r="AT139" s="2">
        <v>95</v>
      </c>
      <c r="AU139" s="2">
        <v>65</v>
      </c>
      <c r="AV139" s="2">
        <v>1</v>
      </c>
      <c r="AW139" s="2">
        <v>1</v>
      </c>
      <c r="AX139" s="2"/>
      <c r="AY139" s="2"/>
      <c r="AZ139" s="2">
        <v>1</v>
      </c>
      <c r="BA139" s="2">
        <v>1</v>
      </c>
      <c r="BB139" s="2">
        <v>1</v>
      </c>
      <c r="BC139" s="2">
        <v>1</v>
      </c>
      <c r="BD139" s="2" t="s">
        <v>6</v>
      </c>
      <c r="BE139" s="2" t="s">
        <v>6</v>
      </c>
      <c r="BF139" s="2" t="s">
        <v>6</v>
      </c>
      <c r="BG139" s="2" t="s">
        <v>6</v>
      </c>
      <c r="BH139" s="2">
        <v>3</v>
      </c>
      <c r="BI139" s="2">
        <v>2</v>
      </c>
      <c r="BJ139" s="2" t="s">
        <v>226</v>
      </c>
      <c r="BK139" s="2"/>
      <c r="BL139" s="2"/>
      <c r="BM139" s="2">
        <v>108001</v>
      </c>
      <c r="BN139" s="2">
        <v>0</v>
      </c>
      <c r="BO139" s="2" t="s">
        <v>6</v>
      </c>
      <c r="BP139" s="2">
        <v>0</v>
      </c>
      <c r="BQ139" s="2">
        <v>3</v>
      </c>
      <c r="BR139" s="2">
        <v>0</v>
      </c>
      <c r="BS139" s="2">
        <v>1</v>
      </c>
      <c r="BT139" s="2">
        <v>1</v>
      </c>
      <c r="BU139" s="2">
        <v>1</v>
      </c>
      <c r="BV139" s="2">
        <v>1</v>
      </c>
      <c r="BW139" s="2">
        <v>1</v>
      </c>
      <c r="BX139" s="2">
        <v>1</v>
      </c>
      <c r="BY139" s="2" t="s">
        <v>6</v>
      </c>
      <c r="BZ139" s="2">
        <v>95</v>
      </c>
      <c r="CA139" s="2">
        <v>65</v>
      </c>
      <c r="CB139" s="2"/>
      <c r="CC139" s="2"/>
      <c r="CD139" s="2"/>
      <c r="CE139" s="2"/>
      <c r="CF139" s="2">
        <v>0</v>
      </c>
      <c r="CG139" s="2">
        <v>0</v>
      </c>
      <c r="CH139" s="2"/>
      <c r="CI139" s="2"/>
      <c r="CJ139" s="2"/>
      <c r="CK139" s="2"/>
      <c r="CL139" s="2"/>
      <c r="CM139" s="2">
        <v>0</v>
      </c>
      <c r="CN139" s="2" t="s">
        <v>6</v>
      </c>
      <c r="CO139" s="2">
        <v>0</v>
      </c>
      <c r="CP139" s="2">
        <f t="shared" ref="CP139:CP170" si="167">(P139+Q139+S139)</f>
        <v>310</v>
      </c>
      <c r="CQ139" s="2">
        <f t="shared" ref="CQ139:CQ170" si="168">AC139*BC139</f>
        <v>77.5</v>
      </c>
      <c r="CR139" s="2">
        <f t="shared" ref="CR139:CR170" si="169">AD139*BB139</f>
        <v>0</v>
      </c>
      <c r="CS139" s="2">
        <f t="shared" ref="CS139:CS170" si="170">AE139*BS139</f>
        <v>0</v>
      </c>
      <c r="CT139" s="2">
        <f t="shared" ref="CT139:CT170" si="171">AF139*BA139</f>
        <v>0</v>
      </c>
      <c r="CU139" s="2">
        <f t="shared" ref="CU139:CU170" si="172">AG139</f>
        <v>0</v>
      </c>
      <c r="CV139" s="2">
        <f t="shared" ref="CV139:CV170" si="173">AH139</f>
        <v>0</v>
      </c>
      <c r="CW139" s="2">
        <f t="shared" ref="CW139:CW170" si="174">AI139</f>
        <v>0</v>
      </c>
      <c r="CX139" s="2">
        <f t="shared" ref="CX139:CX170" si="175">AJ139</f>
        <v>0</v>
      </c>
      <c r="CY139" s="2">
        <f t="shared" ref="CY139:CY170" si="176">(((S139+R139)*AT139)/100)</f>
        <v>0</v>
      </c>
      <c r="CZ139" s="2">
        <f t="shared" ref="CZ139:CZ170" si="177">(((S139+R139)*AU139)/100)</f>
        <v>0</v>
      </c>
      <c r="DA139" s="2"/>
      <c r="DB139" s="2"/>
      <c r="DC139" s="2" t="s">
        <v>6</v>
      </c>
      <c r="DD139" s="2" t="s">
        <v>6</v>
      </c>
      <c r="DE139" s="2" t="s">
        <v>6</v>
      </c>
      <c r="DF139" s="2" t="s">
        <v>6</v>
      </c>
      <c r="DG139" s="2" t="s">
        <v>6</v>
      </c>
      <c r="DH139" s="2" t="s">
        <v>6</v>
      </c>
      <c r="DI139" s="2" t="s">
        <v>6</v>
      </c>
      <c r="DJ139" s="2" t="s">
        <v>6</v>
      </c>
      <c r="DK139" s="2" t="s">
        <v>6</v>
      </c>
      <c r="DL139" s="2" t="s">
        <v>6</v>
      </c>
      <c r="DM139" s="2" t="s">
        <v>6</v>
      </c>
      <c r="DN139" s="2">
        <v>0</v>
      </c>
      <c r="DO139" s="2">
        <v>0</v>
      </c>
      <c r="DP139" s="2">
        <v>1</v>
      </c>
      <c r="DQ139" s="2">
        <v>1</v>
      </c>
      <c r="DR139" s="2"/>
      <c r="DS139" s="2"/>
      <c r="DT139" s="2"/>
      <c r="DU139" s="2">
        <v>1010</v>
      </c>
      <c r="DV139" s="2" t="s">
        <v>113</v>
      </c>
      <c r="DW139" s="2" t="s">
        <v>113</v>
      </c>
      <c r="DX139" s="2">
        <v>1</v>
      </c>
      <c r="DY139" s="2"/>
      <c r="DZ139" s="2"/>
      <c r="EA139" s="2"/>
      <c r="EB139" s="2"/>
      <c r="EC139" s="2"/>
      <c r="ED139" s="2"/>
      <c r="EE139" s="2">
        <v>16510370</v>
      </c>
      <c r="EF139" s="2">
        <v>3</v>
      </c>
      <c r="EG139" s="2" t="s">
        <v>23</v>
      </c>
      <c r="EH139" s="2">
        <v>0</v>
      </c>
      <c r="EI139" s="2" t="s">
        <v>6</v>
      </c>
      <c r="EJ139" s="2">
        <v>2</v>
      </c>
      <c r="EK139" s="2">
        <v>108001</v>
      </c>
      <c r="EL139" s="2" t="s">
        <v>204</v>
      </c>
      <c r="EM139" s="2" t="s">
        <v>205</v>
      </c>
      <c r="EN139" s="2"/>
      <c r="EO139" s="2" t="s">
        <v>6</v>
      </c>
      <c r="EP139" s="2"/>
      <c r="EQ139" s="2">
        <v>0</v>
      </c>
      <c r="ER139" s="2">
        <v>77.5</v>
      </c>
      <c r="ES139" s="2">
        <v>77.5</v>
      </c>
      <c r="ET139" s="2">
        <v>0</v>
      </c>
      <c r="EU139" s="2">
        <v>0</v>
      </c>
      <c r="EV139" s="2">
        <v>0</v>
      </c>
      <c r="EW139" s="2">
        <v>0</v>
      </c>
      <c r="EX139" s="2">
        <v>0</v>
      </c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>
        <v>0</v>
      </c>
      <c r="FR139" s="2">
        <f t="shared" ref="FR139:FR170" si="178">ROUND(IF(AND(BH139=3,BI139=3),P139,0),2)</f>
        <v>0</v>
      </c>
      <c r="FS139" s="2">
        <v>0</v>
      </c>
      <c r="FT139" s="2"/>
      <c r="FU139" s="2"/>
      <c r="FV139" s="2"/>
      <c r="FW139" s="2"/>
      <c r="FX139" s="2">
        <v>95</v>
      </c>
      <c r="FY139" s="2">
        <v>65</v>
      </c>
      <c r="FZ139" s="2"/>
      <c r="GA139" s="2" t="s">
        <v>6</v>
      </c>
      <c r="GB139" s="2"/>
      <c r="GC139" s="2"/>
      <c r="GD139" s="2">
        <v>0</v>
      </c>
      <c r="GE139" s="2"/>
      <c r="GF139" s="2">
        <v>-565215675</v>
      </c>
      <c r="GG139" s="2">
        <v>1</v>
      </c>
      <c r="GH139" s="2">
        <v>1</v>
      </c>
      <c r="GI139" s="2">
        <v>-2</v>
      </c>
      <c r="GJ139" s="2">
        <v>0</v>
      </c>
      <c r="GK139" s="2">
        <f>ROUND(R139*(R12)/100,2)</f>
        <v>0</v>
      </c>
      <c r="GL139" s="2">
        <f t="shared" ref="GL139:GL170" si="179">ROUND(IF(AND(BH139=3,BI139=3,FS139&lt;&gt;0),P139,0),2)</f>
        <v>0</v>
      </c>
      <c r="GM139" s="2">
        <f t="shared" ref="GM139:GM170" si="180">ROUND(O139+X139+Y139+GK139,2)+GX139</f>
        <v>310</v>
      </c>
      <c r="GN139" s="2">
        <f t="shared" ref="GN139:GN170" si="181">IF(OR(BI139=0,BI139=1),ROUND(O139+X139+Y139+GK139,2),0)</f>
        <v>0</v>
      </c>
      <c r="GO139" s="2">
        <f t="shared" ref="GO139:GO170" si="182">IF(BI139=2,ROUND(O139+X139+Y139+GK139,2),0)</f>
        <v>310</v>
      </c>
      <c r="GP139" s="2">
        <f t="shared" ref="GP139:GP170" si="183">IF(BI139=4,ROUND(O139+X139+Y139+GK139,2)+GX139,0)</f>
        <v>0</v>
      </c>
      <c r="GQ139" s="2"/>
      <c r="GR139" s="2">
        <v>0</v>
      </c>
      <c r="GS139" s="2">
        <v>3</v>
      </c>
      <c r="GT139" s="2">
        <v>0</v>
      </c>
      <c r="GU139" s="2" t="s">
        <v>6</v>
      </c>
      <c r="GV139" s="2">
        <f t="shared" ref="GV139:GV170" si="184">ROUND(GT139,6)</f>
        <v>0</v>
      </c>
      <c r="GW139" s="2">
        <v>1</v>
      </c>
      <c r="GX139" s="2">
        <f t="shared" ref="GX139:GX170" si="185">ROUND(GV139*GW139*I139,2)</f>
        <v>0</v>
      </c>
      <c r="GY139" s="2"/>
      <c r="GZ139" s="2"/>
      <c r="HA139" s="2">
        <v>0</v>
      </c>
      <c r="HB139" s="2">
        <v>0</v>
      </c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  <c r="HQ139" s="2"/>
      <c r="HR139" s="2"/>
      <c r="HS139" s="2"/>
      <c r="HT139" s="2"/>
      <c r="HU139" s="2"/>
      <c r="HV139" s="2"/>
      <c r="HW139" s="2"/>
      <c r="HX139" s="2"/>
      <c r="HY139" s="2"/>
      <c r="HZ139" s="2"/>
      <c r="IA139" s="2"/>
      <c r="IB139" s="2"/>
      <c r="IC139" s="2"/>
      <c r="ID139" s="2"/>
      <c r="IE139" s="2"/>
      <c r="IF139" s="2"/>
      <c r="IG139" s="2"/>
      <c r="IH139" s="2"/>
      <c r="II139" s="2"/>
      <c r="IJ139" s="2"/>
      <c r="IK139" s="2">
        <v>0</v>
      </c>
      <c r="IL139" s="2"/>
      <c r="IM139" s="2"/>
      <c r="IN139" s="2"/>
      <c r="IO139" s="2"/>
      <c r="IP139" s="2"/>
      <c r="IQ139" s="2"/>
      <c r="IR139" s="2"/>
      <c r="IS139" s="2"/>
      <c r="IT139" s="2"/>
      <c r="IU139" s="2"/>
    </row>
    <row r="140" spans="1:255" x14ac:dyDescent="0.2">
      <c r="A140">
        <v>18</v>
      </c>
      <c r="B140">
        <v>1</v>
      </c>
      <c r="C140">
        <v>246</v>
      </c>
      <c r="E140" t="s">
        <v>223</v>
      </c>
      <c r="F140" t="s">
        <v>224</v>
      </c>
      <c r="G140" t="s">
        <v>225</v>
      </c>
      <c r="H140" t="s">
        <v>113</v>
      </c>
      <c r="I140">
        <f>I136*J140</f>
        <v>4</v>
      </c>
      <c r="J140">
        <v>0.4</v>
      </c>
      <c r="O140">
        <f t="shared" si="147"/>
        <v>2024.3</v>
      </c>
      <c r="P140">
        <f t="shared" si="148"/>
        <v>2024.3</v>
      </c>
      <c r="Q140">
        <f t="shared" si="149"/>
        <v>0</v>
      </c>
      <c r="R140">
        <f t="shared" si="150"/>
        <v>0</v>
      </c>
      <c r="S140">
        <f t="shared" si="151"/>
        <v>0</v>
      </c>
      <c r="T140">
        <f t="shared" si="152"/>
        <v>0</v>
      </c>
      <c r="U140">
        <f t="shared" si="153"/>
        <v>0</v>
      </c>
      <c r="V140">
        <f t="shared" si="154"/>
        <v>0</v>
      </c>
      <c r="W140">
        <f t="shared" si="155"/>
        <v>0</v>
      </c>
      <c r="X140">
        <f t="shared" si="156"/>
        <v>0</v>
      </c>
      <c r="Y140">
        <f t="shared" si="157"/>
        <v>0</v>
      </c>
      <c r="AA140">
        <v>16670161</v>
      </c>
      <c r="AB140">
        <f t="shared" si="158"/>
        <v>77.5</v>
      </c>
      <c r="AC140">
        <f t="shared" si="159"/>
        <v>77.5</v>
      </c>
      <c r="AD140">
        <f t="shared" si="160"/>
        <v>0</v>
      </c>
      <c r="AE140">
        <f t="shared" si="161"/>
        <v>0</v>
      </c>
      <c r="AF140">
        <f t="shared" si="162"/>
        <v>0</v>
      </c>
      <c r="AG140">
        <f t="shared" si="163"/>
        <v>0</v>
      </c>
      <c r="AH140">
        <f t="shared" si="164"/>
        <v>0</v>
      </c>
      <c r="AI140">
        <f t="shared" si="165"/>
        <v>0</v>
      </c>
      <c r="AJ140">
        <f t="shared" si="166"/>
        <v>0</v>
      </c>
      <c r="AK140">
        <v>77.5</v>
      </c>
      <c r="AL140">
        <v>77.5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95</v>
      </c>
      <c r="AU140">
        <v>65</v>
      </c>
      <c r="AV140">
        <v>1</v>
      </c>
      <c r="AW140">
        <v>1</v>
      </c>
      <c r="AZ140">
        <v>6.53</v>
      </c>
      <c r="BA140">
        <v>1</v>
      </c>
      <c r="BB140">
        <v>1</v>
      </c>
      <c r="BC140">
        <v>6.53</v>
      </c>
      <c r="BD140" t="s">
        <v>6</v>
      </c>
      <c r="BE140" t="s">
        <v>6</v>
      </c>
      <c r="BF140" t="s">
        <v>6</v>
      </c>
      <c r="BG140" t="s">
        <v>6</v>
      </c>
      <c r="BH140">
        <v>3</v>
      </c>
      <c r="BI140">
        <v>2</v>
      </c>
      <c r="BJ140" t="s">
        <v>226</v>
      </c>
      <c r="BM140">
        <v>108001</v>
      </c>
      <c r="BN140">
        <v>0</v>
      </c>
      <c r="BO140" t="s">
        <v>6</v>
      </c>
      <c r="BP140">
        <v>0</v>
      </c>
      <c r="BQ140">
        <v>3</v>
      </c>
      <c r="BR140">
        <v>0</v>
      </c>
      <c r="BS140">
        <v>1</v>
      </c>
      <c r="BT140">
        <v>1</v>
      </c>
      <c r="BU140">
        <v>1</v>
      </c>
      <c r="BV140">
        <v>1</v>
      </c>
      <c r="BW140">
        <v>1</v>
      </c>
      <c r="BX140">
        <v>1</v>
      </c>
      <c r="BY140" t="s">
        <v>6</v>
      </c>
      <c r="BZ140">
        <v>95</v>
      </c>
      <c r="CA140">
        <v>65</v>
      </c>
      <c r="CF140">
        <v>0</v>
      </c>
      <c r="CG140">
        <v>0</v>
      </c>
      <c r="CM140">
        <v>0</v>
      </c>
      <c r="CN140" t="s">
        <v>6</v>
      </c>
      <c r="CO140">
        <v>0</v>
      </c>
      <c r="CP140">
        <f t="shared" si="167"/>
        <v>2024.3</v>
      </c>
      <c r="CQ140">
        <f t="shared" si="168"/>
        <v>506.07500000000005</v>
      </c>
      <c r="CR140">
        <f t="shared" si="169"/>
        <v>0</v>
      </c>
      <c r="CS140">
        <f t="shared" si="170"/>
        <v>0</v>
      </c>
      <c r="CT140">
        <f t="shared" si="171"/>
        <v>0</v>
      </c>
      <c r="CU140">
        <f t="shared" si="172"/>
        <v>0</v>
      </c>
      <c r="CV140">
        <f t="shared" si="173"/>
        <v>0</v>
      </c>
      <c r="CW140">
        <f t="shared" si="174"/>
        <v>0</v>
      </c>
      <c r="CX140">
        <f t="shared" si="175"/>
        <v>0</v>
      </c>
      <c r="CY140">
        <f t="shared" si="176"/>
        <v>0</v>
      </c>
      <c r="CZ140">
        <f t="shared" si="177"/>
        <v>0</v>
      </c>
      <c r="DC140" t="s">
        <v>6</v>
      </c>
      <c r="DD140" t="s">
        <v>6</v>
      </c>
      <c r="DE140" t="s">
        <v>6</v>
      </c>
      <c r="DF140" t="s">
        <v>6</v>
      </c>
      <c r="DG140" t="s">
        <v>6</v>
      </c>
      <c r="DH140" t="s">
        <v>6</v>
      </c>
      <c r="DI140" t="s">
        <v>6</v>
      </c>
      <c r="DJ140" t="s">
        <v>6</v>
      </c>
      <c r="DK140" t="s">
        <v>6</v>
      </c>
      <c r="DL140" t="s">
        <v>6</v>
      </c>
      <c r="DM140" t="s">
        <v>6</v>
      </c>
      <c r="DN140">
        <v>0</v>
      </c>
      <c r="DO140">
        <v>0</v>
      </c>
      <c r="DP140">
        <v>1</v>
      </c>
      <c r="DQ140">
        <v>1</v>
      </c>
      <c r="DU140">
        <v>1010</v>
      </c>
      <c r="DV140" t="s">
        <v>113</v>
      </c>
      <c r="DW140" t="s">
        <v>113</v>
      </c>
      <c r="DX140">
        <v>1</v>
      </c>
      <c r="EE140">
        <v>16510370</v>
      </c>
      <c r="EF140">
        <v>3</v>
      </c>
      <c r="EG140" t="s">
        <v>23</v>
      </c>
      <c r="EH140">
        <v>0</v>
      </c>
      <c r="EI140" t="s">
        <v>6</v>
      </c>
      <c r="EJ140">
        <v>2</v>
      </c>
      <c r="EK140">
        <v>108001</v>
      </c>
      <c r="EL140" t="s">
        <v>204</v>
      </c>
      <c r="EM140" t="s">
        <v>205</v>
      </c>
      <c r="EO140" t="s">
        <v>6</v>
      </c>
      <c r="EQ140">
        <v>0</v>
      </c>
      <c r="ER140">
        <v>77.5</v>
      </c>
      <c r="ES140">
        <v>77.5</v>
      </c>
      <c r="ET140">
        <v>0</v>
      </c>
      <c r="EU140">
        <v>0</v>
      </c>
      <c r="EV140">
        <v>0</v>
      </c>
      <c r="EW140">
        <v>0</v>
      </c>
      <c r="EX140">
        <v>0</v>
      </c>
      <c r="FQ140">
        <v>0</v>
      </c>
      <c r="FR140">
        <f t="shared" si="178"/>
        <v>0</v>
      </c>
      <c r="FS140">
        <v>0</v>
      </c>
      <c r="FX140">
        <v>95</v>
      </c>
      <c r="FY140">
        <v>65</v>
      </c>
      <c r="GA140" t="s">
        <v>6</v>
      </c>
      <c r="GD140">
        <v>0</v>
      </c>
      <c r="GF140">
        <v>-565215675</v>
      </c>
      <c r="GG140">
        <v>1</v>
      </c>
      <c r="GH140">
        <v>1</v>
      </c>
      <c r="GI140">
        <v>4</v>
      </c>
      <c r="GJ140">
        <v>0</v>
      </c>
      <c r="GK140">
        <f>ROUND(R140*(S12)/100,2)</f>
        <v>0</v>
      </c>
      <c r="GL140">
        <f t="shared" si="179"/>
        <v>0</v>
      </c>
      <c r="GM140">
        <f t="shared" si="180"/>
        <v>2024.3</v>
      </c>
      <c r="GN140">
        <f t="shared" si="181"/>
        <v>0</v>
      </c>
      <c r="GO140">
        <f t="shared" si="182"/>
        <v>2024.3</v>
      </c>
      <c r="GP140">
        <f t="shared" si="183"/>
        <v>0</v>
      </c>
      <c r="GR140">
        <v>0</v>
      </c>
      <c r="GS140">
        <v>3</v>
      </c>
      <c r="GT140">
        <v>0</v>
      </c>
      <c r="GU140" t="s">
        <v>6</v>
      </c>
      <c r="GV140">
        <f t="shared" si="184"/>
        <v>0</v>
      </c>
      <c r="GW140">
        <v>1</v>
      </c>
      <c r="GX140">
        <f t="shared" si="185"/>
        <v>0</v>
      </c>
      <c r="HA140">
        <v>0</v>
      </c>
      <c r="HB140">
        <v>0</v>
      </c>
      <c r="IK140">
        <v>0</v>
      </c>
    </row>
    <row r="141" spans="1:255" x14ac:dyDescent="0.2">
      <c r="A141" s="2">
        <v>18</v>
      </c>
      <c r="B141" s="2">
        <v>1</v>
      </c>
      <c r="C141" s="2">
        <v>237</v>
      </c>
      <c r="D141" s="2"/>
      <c r="E141" s="2" t="s">
        <v>227</v>
      </c>
      <c r="F141" s="2" t="s">
        <v>228</v>
      </c>
      <c r="G141" s="2" t="s">
        <v>229</v>
      </c>
      <c r="H141" s="2" t="s">
        <v>113</v>
      </c>
      <c r="I141" s="2">
        <f>I135*J141</f>
        <v>2</v>
      </c>
      <c r="J141" s="2">
        <v>0.2</v>
      </c>
      <c r="K141" s="2"/>
      <c r="L141" s="2"/>
      <c r="M141" s="2"/>
      <c r="N141" s="2"/>
      <c r="O141" s="2">
        <f t="shared" si="147"/>
        <v>310</v>
      </c>
      <c r="P141" s="2">
        <f t="shared" si="148"/>
        <v>310</v>
      </c>
      <c r="Q141" s="2">
        <f t="shared" si="149"/>
        <v>0</v>
      </c>
      <c r="R141" s="2">
        <f t="shared" si="150"/>
        <v>0</v>
      </c>
      <c r="S141" s="2">
        <f t="shared" si="151"/>
        <v>0</v>
      </c>
      <c r="T141" s="2">
        <f t="shared" si="152"/>
        <v>0</v>
      </c>
      <c r="U141" s="2">
        <f t="shared" si="153"/>
        <v>0</v>
      </c>
      <c r="V141" s="2">
        <f t="shared" si="154"/>
        <v>0</v>
      </c>
      <c r="W141" s="2">
        <f t="shared" si="155"/>
        <v>0</v>
      </c>
      <c r="X141" s="2">
        <f t="shared" si="156"/>
        <v>0</v>
      </c>
      <c r="Y141" s="2">
        <f t="shared" si="157"/>
        <v>0</v>
      </c>
      <c r="Z141" s="2"/>
      <c r="AA141" s="2">
        <v>16670159</v>
      </c>
      <c r="AB141" s="2">
        <f t="shared" si="158"/>
        <v>155</v>
      </c>
      <c r="AC141" s="2">
        <f t="shared" si="159"/>
        <v>155</v>
      </c>
      <c r="AD141" s="2">
        <f t="shared" si="160"/>
        <v>0</v>
      </c>
      <c r="AE141" s="2">
        <f t="shared" si="161"/>
        <v>0</v>
      </c>
      <c r="AF141" s="2">
        <f t="shared" si="162"/>
        <v>0</v>
      </c>
      <c r="AG141" s="2">
        <f t="shared" si="163"/>
        <v>0</v>
      </c>
      <c r="AH141" s="2">
        <f t="shared" si="164"/>
        <v>0</v>
      </c>
      <c r="AI141" s="2">
        <f t="shared" si="165"/>
        <v>0</v>
      </c>
      <c r="AJ141" s="2">
        <f t="shared" si="166"/>
        <v>0</v>
      </c>
      <c r="AK141" s="2">
        <v>155</v>
      </c>
      <c r="AL141" s="2">
        <v>155</v>
      </c>
      <c r="AM141" s="2">
        <v>0</v>
      </c>
      <c r="AN141" s="2">
        <v>0</v>
      </c>
      <c r="AO141" s="2">
        <v>0</v>
      </c>
      <c r="AP141" s="2">
        <v>0</v>
      </c>
      <c r="AQ141" s="2">
        <v>0</v>
      </c>
      <c r="AR141" s="2">
        <v>0</v>
      </c>
      <c r="AS141" s="2">
        <v>0</v>
      </c>
      <c r="AT141" s="2">
        <v>95</v>
      </c>
      <c r="AU141" s="2">
        <v>65</v>
      </c>
      <c r="AV141" s="2">
        <v>1</v>
      </c>
      <c r="AW141" s="2">
        <v>1</v>
      </c>
      <c r="AX141" s="2"/>
      <c r="AY141" s="2"/>
      <c r="AZ141" s="2">
        <v>1</v>
      </c>
      <c r="BA141" s="2">
        <v>1</v>
      </c>
      <c r="BB141" s="2">
        <v>1</v>
      </c>
      <c r="BC141" s="2">
        <v>1</v>
      </c>
      <c r="BD141" s="2" t="s">
        <v>6</v>
      </c>
      <c r="BE141" s="2" t="s">
        <v>6</v>
      </c>
      <c r="BF141" s="2" t="s">
        <v>6</v>
      </c>
      <c r="BG141" s="2" t="s">
        <v>6</v>
      </c>
      <c r="BH141" s="2">
        <v>3</v>
      </c>
      <c r="BI141" s="2">
        <v>2</v>
      </c>
      <c r="BJ141" s="2" t="s">
        <v>230</v>
      </c>
      <c r="BK141" s="2"/>
      <c r="BL141" s="2"/>
      <c r="BM141" s="2">
        <v>108001</v>
      </c>
      <c r="BN141" s="2">
        <v>0</v>
      </c>
      <c r="BO141" s="2" t="s">
        <v>6</v>
      </c>
      <c r="BP141" s="2">
        <v>0</v>
      </c>
      <c r="BQ141" s="2">
        <v>3</v>
      </c>
      <c r="BR141" s="2">
        <v>0</v>
      </c>
      <c r="BS141" s="2">
        <v>1</v>
      </c>
      <c r="BT141" s="2">
        <v>1</v>
      </c>
      <c r="BU141" s="2">
        <v>1</v>
      </c>
      <c r="BV141" s="2">
        <v>1</v>
      </c>
      <c r="BW141" s="2">
        <v>1</v>
      </c>
      <c r="BX141" s="2">
        <v>1</v>
      </c>
      <c r="BY141" s="2" t="s">
        <v>6</v>
      </c>
      <c r="BZ141" s="2">
        <v>95</v>
      </c>
      <c r="CA141" s="2">
        <v>65</v>
      </c>
      <c r="CB141" s="2"/>
      <c r="CC141" s="2"/>
      <c r="CD141" s="2"/>
      <c r="CE141" s="2"/>
      <c r="CF141" s="2">
        <v>0</v>
      </c>
      <c r="CG141" s="2">
        <v>0</v>
      </c>
      <c r="CH141" s="2"/>
      <c r="CI141" s="2"/>
      <c r="CJ141" s="2"/>
      <c r="CK141" s="2"/>
      <c r="CL141" s="2"/>
      <c r="CM141" s="2">
        <v>0</v>
      </c>
      <c r="CN141" s="2" t="s">
        <v>6</v>
      </c>
      <c r="CO141" s="2">
        <v>0</v>
      </c>
      <c r="CP141" s="2">
        <f t="shared" si="167"/>
        <v>310</v>
      </c>
      <c r="CQ141" s="2">
        <f t="shared" si="168"/>
        <v>155</v>
      </c>
      <c r="CR141" s="2">
        <f t="shared" si="169"/>
        <v>0</v>
      </c>
      <c r="CS141" s="2">
        <f t="shared" si="170"/>
        <v>0</v>
      </c>
      <c r="CT141" s="2">
        <f t="shared" si="171"/>
        <v>0</v>
      </c>
      <c r="CU141" s="2">
        <f t="shared" si="172"/>
        <v>0</v>
      </c>
      <c r="CV141" s="2">
        <f t="shared" si="173"/>
        <v>0</v>
      </c>
      <c r="CW141" s="2">
        <f t="shared" si="174"/>
        <v>0</v>
      </c>
      <c r="CX141" s="2">
        <f t="shared" si="175"/>
        <v>0</v>
      </c>
      <c r="CY141" s="2">
        <f t="shared" si="176"/>
        <v>0</v>
      </c>
      <c r="CZ141" s="2">
        <f t="shared" si="177"/>
        <v>0</v>
      </c>
      <c r="DA141" s="2"/>
      <c r="DB141" s="2"/>
      <c r="DC141" s="2" t="s">
        <v>6</v>
      </c>
      <c r="DD141" s="2" t="s">
        <v>6</v>
      </c>
      <c r="DE141" s="2" t="s">
        <v>6</v>
      </c>
      <c r="DF141" s="2" t="s">
        <v>6</v>
      </c>
      <c r="DG141" s="2" t="s">
        <v>6</v>
      </c>
      <c r="DH141" s="2" t="s">
        <v>6</v>
      </c>
      <c r="DI141" s="2" t="s">
        <v>6</v>
      </c>
      <c r="DJ141" s="2" t="s">
        <v>6</v>
      </c>
      <c r="DK141" s="2" t="s">
        <v>6</v>
      </c>
      <c r="DL141" s="2" t="s">
        <v>6</v>
      </c>
      <c r="DM141" s="2" t="s">
        <v>6</v>
      </c>
      <c r="DN141" s="2">
        <v>0</v>
      </c>
      <c r="DO141" s="2">
        <v>0</v>
      </c>
      <c r="DP141" s="2">
        <v>1</v>
      </c>
      <c r="DQ141" s="2">
        <v>1</v>
      </c>
      <c r="DR141" s="2"/>
      <c r="DS141" s="2"/>
      <c r="DT141" s="2"/>
      <c r="DU141" s="2">
        <v>1010</v>
      </c>
      <c r="DV141" s="2" t="s">
        <v>113</v>
      </c>
      <c r="DW141" s="2" t="s">
        <v>113</v>
      </c>
      <c r="DX141" s="2">
        <v>1</v>
      </c>
      <c r="DY141" s="2"/>
      <c r="DZ141" s="2"/>
      <c r="EA141" s="2"/>
      <c r="EB141" s="2"/>
      <c r="EC141" s="2"/>
      <c r="ED141" s="2"/>
      <c r="EE141" s="2">
        <v>16510370</v>
      </c>
      <c r="EF141" s="2">
        <v>3</v>
      </c>
      <c r="EG141" s="2" t="s">
        <v>23</v>
      </c>
      <c r="EH141" s="2">
        <v>0</v>
      </c>
      <c r="EI141" s="2" t="s">
        <v>6</v>
      </c>
      <c r="EJ141" s="2">
        <v>2</v>
      </c>
      <c r="EK141" s="2">
        <v>108001</v>
      </c>
      <c r="EL141" s="2" t="s">
        <v>204</v>
      </c>
      <c r="EM141" s="2" t="s">
        <v>205</v>
      </c>
      <c r="EN141" s="2"/>
      <c r="EO141" s="2" t="s">
        <v>6</v>
      </c>
      <c r="EP141" s="2"/>
      <c r="EQ141" s="2">
        <v>0</v>
      </c>
      <c r="ER141" s="2">
        <v>155</v>
      </c>
      <c r="ES141" s="2">
        <v>155</v>
      </c>
      <c r="ET141" s="2">
        <v>0</v>
      </c>
      <c r="EU141" s="2">
        <v>0</v>
      </c>
      <c r="EV141" s="2">
        <v>0</v>
      </c>
      <c r="EW141" s="2">
        <v>0</v>
      </c>
      <c r="EX141" s="2">
        <v>0</v>
      </c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>
        <v>0</v>
      </c>
      <c r="FR141" s="2">
        <f t="shared" si="178"/>
        <v>0</v>
      </c>
      <c r="FS141" s="2">
        <v>0</v>
      </c>
      <c r="FT141" s="2"/>
      <c r="FU141" s="2"/>
      <c r="FV141" s="2"/>
      <c r="FW141" s="2"/>
      <c r="FX141" s="2">
        <v>95</v>
      </c>
      <c r="FY141" s="2">
        <v>65</v>
      </c>
      <c r="FZ141" s="2"/>
      <c r="GA141" s="2" t="s">
        <v>6</v>
      </c>
      <c r="GB141" s="2"/>
      <c r="GC141" s="2"/>
      <c r="GD141" s="2">
        <v>0</v>
      </c>
      <c r="GE141" s="2"/>
      <c r="GF141" s="2">
        <v>1195371755</v>
      </c>
      <c r="GG141" s="2">
        <v>1</v>
      </c>
      <c r="GH141" s="2">
        <v>1</v>
      </c>
      <c r="GI141" s="2">
        <v>-2</v>
      </c>
      <c r="GJ141" s="2">
        <v>0</v>
      </c>
      <c r="GK141" s="2">
        <f>ROUND(R141*(R12)/100,2)</f>
        <v>0</v>
      </c>
      <c r="GL141" s="2">
        <f t="shared" si="179"/>
        <v>0</v>
      </c>
      <c r="GM141" s="2">
        <f t="shared" si="180"/>
        <v>310</v>
      </c>
      <c r="GN141" s="2">
        <f t="shared" si="181"/>
        <v>0</v>
      </c>
      <c r="GO141" s="2">
        <f t="shared" si="182"/>
        <v>310</v>
      </c>
      <c r="GP141" s="2">
        <f t="shared" si="183"/>
        <v>0</v>
      </c>
      <c r="GQ141" s="2"/>
      <c r="GR141" s="2">
        <v>0</v>
      </c>
      <c r="GS141" s="2">
        <v>3</v>
      </c>
      <c r="GT141" s="2">
        <v>0</v>
      </c>
      <c r="GU141" s="2" t="s">
        <v>6</v>
      </c>
      <c r="GV141" s="2">
        <f t="shared" si="184"/>
        <v>0</v>
      </c>
      <c r="GW141" s="2">
        <v>1</v>
      </c>
      <c r="GX141" s="2">
        <f t="shared" si="185"/>
        <v>0</v>
      </c>
      <c r="GY141" s="2"/>
      <c r="GZ141" s="2"/>
      <c r="HA141" s="2">
        <v>0</v>
      </c>
      <c r="HB141" s="2">
        <v>0</v>
      </c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  <c r="HO141" s="2"/>
      <c r="HP141" s="2"/>
      <c r="HQ141" s="2"/>
      <c r="HR141" s="2"/>
      <c r="HS141" s="2"/>
      <c r="HT141" s="2"/>
      <c r="HU141" s="2"/>
      <c r="HV141" s="2"/>
      <c r="HW141" s="2"/>
      <c r="HX141" s="2"/>
      <c r="HY141" s="2"/>
      <c r="HZ141" s="2"/>
      <c r="IA141" s="2"/>
      <c r="IB141" s="2"/>
      <c r="IC141" s="2"/>
      <c r="ID141" s="2"/>
      <c r="IE141" s="2"/>
      <c r="IF141" s="2"/>
      <c r="IG141" s="2"/>
      <c r="IH141" s="2"/>
      <c r="II141" s="2"/>
      <c r="IJ141" s="2"/>
      <c r="IK141" s="2">
        <v>0</v>
      </c>
      <c r="IL141" s="2"/>
      <c r="IM141" s="2"/>
      <c r="IN141" s="2"/>
      <c r="IO141" s="2"/>
      <c r="IP141" s="2"/>
      <c r="IQ141" s="2"/>
      <c r="IR141" s="2"/>
      <c r="IS141" s="2"/>
      <c r="IT141" s="2"/>
      <c r="IU141" s="2"/>
    </row>
    <row r="142" spans="1:255" x14ac:dyDescent="0.2">
      <c r="A142">
        <v>18</v>
      </c>
      <c r="B142">
        <v>1</v>
      </c>
      <c r="C142">
        <v>247</v>
      </c>
      <c r="E142" t="s">
        <v>227</v>
      </c>
      <c r="F142" t="s">
        <v>228</v>
      </c>
      <c r="G142" t="s">
        <v>229</v>
      </c>
      <c r="H142" t="s">
        <v>113</v>
      </c>
      <c r="I142">
        <f>I136*J142</f>
        <v>2</v>
      </c>
      <c r="J142">
        <v>0.2</v>
      </c>
      <c r="O142">
        <f t="shared" si="147"/>
        <v>2024.3</v>
      </c>
      <c r="P142">
        <f t="shared" si="148"/>
        <v>2024.3</v>
      </c>
      <c r="Q142">
        <f t="shared" si="149"/>
        <v>0</v>
      </c>
      <c r="R142">
        <f t="shared" si="150"/>
        <v>0</v>
      </c>
      <c r="S142">
        <f t="shared" si="151"/>
        <v>0</v>
      </c>
      <c r="T142">
        <f t="shared" si="152"/>
        <v>0</v>
      </c>
      <c r="U142">
        <f t="shared" si="153"/>
        <v>0</v>
      </c>
      <c r="V142">
        <f t="shared" si="154"/>
        <v>0</v>
      </c>
      <c r="W142">
        <f t="shared" si="155"/>
        <v>0</v>
      </c>
      <c r="X142">
        <f t="shared" si="156"/>
        <v>0</v>
      </c>
      <c r="Y142">
        <f t="shared" si="157"/>
        <v>0</v>
      </c>
      <c r="AA142">
        <v>16670161</v>
      </c>
      <c r="AB142">
        <f t="shared" si="158"/>
        <v>155</v>
      </c>
      <c r="AC142">
        <f t="shared" si="159"/>
        <v>155</v>
      </c>
      <c r="AD142">
        <f t="shared" si="160"/>
        <v>0</v>
      </c>
      <c r="AE142">
        <f t="shared" si="161"/>
        <v>0</v>
      </c>
      <c r="AF142">
        <f t="shared" si="162"/>
        <v>0</v>
      </c>
      <c r="AG142">
        <f t="shared" si="163"/>
        <v>0</v>
      </c>
      <c r="AH142">
        <f t="shared" si="164"/>
        <v>0</v>
      </c>
      <c r="AI142">
        <f t="shared" si="165"/>
        <v>0</v>
      </c>
      <c r="AJ142">
        <f t="shared" si="166"/>
        <v>0</v>
      </c>
      <c r="AK142">
        <v>155</v>
      </c>
      <c r="AL142">
        <v>155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95</v>
      </c>
      <c r="AU142">
        <v>65</v>
      </c>
      <c r="AV142">
        <v>1</v>
      </c>
      <c r="AW142">
        <v>1</v>
      </c>
      <c r="AZ142">
        <v>6.53</v>
      </c>
      <c r="BA142">
        <v>1</v>
      </c>
      <c r="BB142">
        <v>1</v>
      </c>
      <c r="BC142">
        <v>6.53</v>
      </c>
      <c r="BD142" t="s">
        <v>6</v>
      </c>
      <c r="BE142" t="s">
        <v>6</v>
      </c>
      <c r="BF142" t="s">
        <v>6</v>
      </c>
      <c r="BG142" t="s">
        <v>6</v>
      </c>
      <c r="BH142">
        <v>3</v>
      </c>
      <c r="BI142">
        <v>2</v>
      </c>
      <c r="BJ142" t="s">
        <v>230</v>
      </c>
      <c r="BM142">
        <v>108001</v>
      </c>
      <c r="BN142">
        <v>0</v>
      </c>
      <c r="BO142" t="s">
        <v>6</v>
      </c>
      <c r="BP142">
        <v>0</v>
      </c>
      <c r="BQ142">
        <v>3</v>
      </c>
      <c r="BR142">
        <v>0</v>
      </c>
      <c r="BS142">
        <v>1</v>
      </c>
      <c r="BT142">
        <v>1</v>
      </c>
      <c r="BU142">
        <v>1</v>
      </c>
      <c r="BV142">
        <v>1</v>
      </c>
      <c r="BW142">
        <v>1</v>
      </c>
      <c r="BX142">
        <v>1</v>
      </c>
      <c r="BY142" t="s">
        <v>6</v>
      </c>
      <c r="BZ142">
        <v>95</v>
      </c>
      <c r="CA142">
        <v>65</v>
      </c>
      <c r="CF142">
        <v>0</v>
      </c>
      <c r="CG142">
        <v>0</v>
      </c>
      <c r="CM142">
        <v>0</v>
      </c>
      <c r="CN142" t="s">
        <v>6</v>
      </c>
      <c r="CO142">
        <v>0</v>
      </c>
      <c r="CP142">
        <f t="shared" si="167"/>
        <v>2024.3</v>
      </c>
      <c r="CQ142">
        <f t="shared" si="168"/>
        <v>1012.1500000000001</v>
      </c>
      <c r="CR142">
        <f t="shared" si="169"/>
        <v>0</v>
      </c>
      <c r="CS142">
        <f t="shared" si="170"/>
        <v>0</v>
      </c>
      <c r="CT142">
        <f t="shared" si="171"/>
        <v>0</v>
      </c>
      <c r="CU142">
        <f t="shared" si="172"/>
        <v>0</v>
      </c>
      <c r="CV142">
        <f t="shared" si="173"/>
        <v>0</v>
      </c>
      <c r="CW142">
        <f t="shared" si="174"/>
        <v>0</v>
      </c>
      <c r="CX142">
        <f t="shared" si="175"/>
        <v>0</v>
      </c>
      <c r="CY142">
        <f t="shared" si="176"/>
        <v>0</v>
      </c>
      <c r="CZ142">
        <f t="shared" si="177"/>
        <v>0</v>
      </c>
      <c r="DC142" t="s">
        <v>6</v>
      </c>
      <c r="DD142" t="s">
        <v>6</v>
      </c>
      <c r="DE142" t="s">
        <v>6</v>
      </c>
      <c r="DF142" t="s">
        <v>6</v>
      </c>
      <c r="DG142" t="s">
        <v>6</v>
      </c>
      <c r="DH142" t="s">
        <v>6</v>
      </c>
      <c r="DI142" t="s">
        <v>6</v>
      </c>
      <c r="DJ142" t="s">
        <v>6</v>
      </c>
      <c r="DK142" t="s">
        <v>6</v>
      </c>
      <c r="DL142" t="s">
        <v>6</v>
      </c>
      <c r="DM142" t="s">
        <v>6</v>
      </c>
      <c r="DN142">
        <v>0</v>
      </c>
      <c r="DO142">
        <v>0</v>
      </c>
      <c r="DP142">
        <v>1</v>
      </c>
      <c r="DQ142">
        <v>1</v>
      </c>
      <c r="DU142">
        <v>1010</v>
      </c>
      <c r="DV142" t="s">
        <v>113</v>
      </c>
      <c r="DW142" t="s">
        <v>113</v>
      </c>
      <c r="DX142">
        <v>1</v>
      </c>
      <c r="EE142">
        <v>16510370</v>
      </c>
      <c r="EF142">
        <v>3</v>
      </c>
      <c r="EG142" t="s">
        <v>23</v>
      </c>
      <c r="EH142">
        <v>0</v>
      </c>
      <c r="EI142" t="s">
        <v>6</v>
      </c>
      <c r="EJ142">
        <v>2</v>
      </c>
      <c r="EK142">
        <v>108001</v>
      </c>
      <c r="EL142" t="s">
        <v>204</v>
      </c>
      <c r="EM142" t="s">
        <v>205</v>
      </c>
      <c r="EO142" t="s">
        <v>6</v>
      </c>
      <c r="EQ142">
        <v>0</v>
      </c>
      <c r="ER142">
        <v>155</v>
      </c>
      <c r="ES142">
        <v>155</v>
      </c>
      <c r="ET142">
        <v>0</v>
      </c>
      <c r="EU142">
        <v>0</v>
      </c>
      <c r="EV142">
        <v>0</v>
      </c>
      <c r="EW142">
        <v>0</v>
      </c>
      <c r="EX142">
        <v>0</v>
      </c>
      <c r="FQ142">
        <v>0</v>
      </c>
      <c r="FR142">
        <f t="shared" si="178"/>
        <v>0</v>
      </c>
      <c r="FS142">
        <v>0</v>
      </c>
      <c r="FX142">
        <v>95</v>
      </c>
      <c r="FY142">
        <v>65</v>
      </c>
      <c r="GA142" t="s">
        <v>6</v>
      </c>
      <c r="GD142">
        <v>0</v>
      </c>
      <c r="GF142">
        <v>1195371755</v>
      </c>
      <c r="GG142">
        <v>1</v>
      </c>
      <c r="GH142">
        <v>1</v>
      </c>
      <c r="GI142">
        <v>4</v>
      </c>
      <c r="GJ142">
        <v>0</v>
      </c>
      <c r="GK142">
        <f>ROUND(R142*(S12)/100,2)</f>
        <v>0</v>
      </c>
      <c r="GL142">
        <f t="shared" si="179"/>
        <v>0</v>
      </c>
      <c r="GM142">
        <f t="shared" si="180"/>
        <v>2024.3</v>
      </c>
      <c r="GN142">
        <f t="shared" si="181"/>
        <v>0</v>
      </c>
      <c r="GO142">
        <f t="shared" si="182"/>
        <v>2024.3</v>
      </c>
      <c r="GP142">
        <f t="shared" si="183"/>
        <v>0</v>
      </c>
      <c r="GR142">
        <v>0</v>
      </c>
      <c r="GS142">
        <v>3</v>
      </c>
      <c r="GT142">
        <v>0</v>
      </c>
      <c r="GU142" t="s">
        <v>6</v>
      </c>
      <c r="GV142">
        <f t="shared" si="184"/>
        <v>0</v>
      </c>
      <c r="GW142">
        <v>1</v>
      </c>
      <c r="GX142">
        <f t="shared" si="185"/>
        <v>0</v>
      </c>
      <c r="HA142">
        <v>0</v>
      </c>
      <c r="HB142">
        <v>0</v>
      </c>
      <c r="IK142">
        <v>0</v>
      </c>
    </row>
    <row r="143" spans="1:255" x14ac:dyDescent="0.2">
      <c r="A143" s="2">
        <v>18</v>
      </c>
      <c r="B143" s="2">
        <v>1</v>
      </c>
      <c r="C143" s="2">
        <v>239</v>
      </c>
      <c r="D143" s="2"/>
      <c r="E143" s="2" t="s">
        <v>231</v>
      </c>
      <c r="F143" s="2" t="s">
        <v>232</v>
      </c>
      <c r="G143" s="2" t="s">
        <v>233</v>
      </c>
      <c r="H143" s="2" t="s">
        <v>113</v>
      </c>
      <c r="I143" s="2">
        <f>I135*J143</f>
        <v>2</v>
      </c>
      <c r="J143" s="2">
        <v>0.2</v>
      </c>
      <c r="K143" s="2"/>
      <c r="L143" s="2"/>
      <c r="M143" s="2"/>
      <c r="N143" s="2"/>
      <c r="O143" s="2">
        <f t="shared" si="147"/>
        <v>1697.38</v>
      </c>
      <c r="P143" s="2">
        <f t="shared" si="148"/>
        <v>1697.38</v>
      </c>
      <c r="Q143" s="2">
        <f t="shared" si="149"/>
        <v>0</v>
      </c>
      <c r="R143" s="2">
        <f t="shared" si="150"/>
        <v>0</v>
      </c>
      <c r="S143" s="2">
        <f t="shared" si="151"/>
        <v>0</v>
      </c>
      <c r="T143" s="2">
        <f t="shared" si="152"/>
        <v>0</v>
      </c>
      <c r="U143" s="2">
        <f t="shared" si="153"/>
        <v>0</v>
      </c>
      <c r="V143" s="2">
        <f t="shared" si="154"/>
        <v>0</v>
      </c>
      <c r="W143" s="2">
        <f t="shared" si="155"/>
        <v>0</v>
      </c>
      <c r="X143" s="2">
        <f t="shared" si="156"/>
        <v>0</v>
      </c>
      <c r="Y143" s="2">
        <f t="shared" si="157"/>
        <v>0</v>
      </c>
      <c r="Z143" s="2"/>
      <c r="AA143" s="2">
        <v>16670159</v>
      </c>
      <c r="AB143" s="2">
        <f t="shared" si="158"/>
        <v>848.69</v>
      </c>
      <c r="AC143" s="2">
        <f t="shared" si="159"/>
        <v>848.69</v>
      </c>
      <c r="AD143" s="2">
        <f t="shared" si="160"/>
        <v>0</v>
      </c>
      <c r="AE143" s="2">
        <f t="shared" si="161"/>
        <v>0</v>
      </c>
      <c r="AF143" s="2">
        <f t="shared" si="162"/>
        <v>0</v>
      </c>
      <c r="AG143" s="2">
        <f t="shared" si="163"/>
        <v>0</v>
      </c>
      <c r="AH143" s="2">
        <f t="shared" si="164"/>
        <v>0</v>
      </c>
      <c r="AI143" s="2">
        <f t="shared" si="165"/>
        <v>0</v>
      </c>
      <c r="AJ143" s="2">
        <f t="shared" si="166"/>
        <v>0</v>
      </c>
      <c r="AK143" s="2">
        <v>848.69</v>
      </c>
      <c r="AL143" s="2">
        <v>848.69</v>
      </c>
      <c r="AM143" s="2">
        <v>0</v>
      </c>
      <c r="AN143" s="2">
        <v>0</v>
      </c>
      <c r="AO143" s="2">
        <v>0</v>
      </c>
      <c r="AP143" s="2">
        <v>0</v>
      </c>
      <c r="AQ143" s="2">
        <v>0</v>
      </c>
      <c r="AR143" s="2">
        <v>0</v>
      </c>
      <c r="AS143" s="2">
        <v>0</v>
      </c>
      <c r="AT143" s="2">
        <v>95</v>
      </c>
      <c r="AU143" s="2">
        <v>65</v>
      </c>
      <c r="AV143" s="2">
        <v>1</v>
      </c>
      <c r="AW143" s="2">
        <v>1</v>
      </c>
      <c r="AX143" s="2"/>
      <c r="AY143" s="2"/>
      <c r="AZ143" s="2">
        <v>1</v>
      </c>
      <c r="BA143" s="2">
        <v>1</v>
      </c>
      <c r="BB143" s="2">
        <v>1</v>
      </c>
      <c r="BC143" s="2">
        <v>1</v>
      </c>
      <c r="BD143" s="2" t="s">
        <v>6</v>
      </c>
      <c r="BE143" s="2" t="s">
        <v>6</v>
      </c>
      <c r="BF143" s="2" t="s">
        <v>6</v>
      </c>
      <c r="BG143" s="2" t="s">
        <v>6</v>
      </c>
      <c r="BH143" s="2">
        <v>3</v>
      </c>
      <c r="BI143" s="2">
        <v>2</v>
      </c>
      <c r="BJ143" s="2" t="s">
        <v>234</v>
      </c>
      <c r="BK143" s="2"/>
      <c r="BL143" s="2"/>
      <c r="BM143" s="2">
        <v>108001</v>
      </c>
      <c r="BN143" s="2">
        <v>0</v>
      </c>
      <c r="BO143" s="2" t="s">
        <v>6</v>
      </c>
      <c r="BP143" s="2">
        <v>0</v>
      </c>
      <c r="BQ143" s="2">
        <v>3</v>
      </c>
      <c r="BR143" s="2">
        <v>0</v>
      </c>
      <c r="BS143" s="2">
        <v>1</v>
      </c>
      <c r="BT143" s="2">
        <v>1</v>
      </c>
      <c r="BU143" s="2">
        <v>1</v>
      </c>
      <c r="BV143" s="2">
        <v>1</v>
      </c>
      <c r="BW143" s="2">
        <v>1</v>
      </c>
      <c r="BX143" s="2">
        <v>1</v>
      </c>
      <c r="BY143" s="2" t="s">
        <v>6</v>
      </c>
      <c r="BZ143" s="2">
        <v>95</v>
      </c>
      <c r="CA143" s="2">
        <v>65</v>
      </c>
      <c r="CB143" s="2"/>
      <c r="CC143" s="2"/>
      <c r="CD143" s="2"/>
      <c r="CE143" s="2"/>
      <c r="CF143" s="2">
        <v>0</v>
      </c>
      <c r="CG143" s="2">
        <v>0</v>
      </c>
      <c r="CH143" s="2"/>
      <c r="CI143" s="2"/>
      <c r="CJ143" s="2"/>
      <c r="CK143" s="2"/>
      <c r="CL143" s="2"/>
      <c r="CM143" s="2">
        <v>0</v>
      </c>
      <c r="CN143" s="2" t="s">
        <v>6</v>
      </c>
      <c r="CO143" s="2">
        <v>0</v>
      </c>
      <c r="CP143" s="2">
        <f t="shared" si="167"/>
        <v>1697.38</v>
      </c>
      <c r="CQ143" s="2">
        <f t="shared" si="168"/>
        <v>848.69</v>
      </c>
      <c r="CR143" s="2">
        <f t="shared" si="169"/>
        <v>0</v>
      </c>
      <c r="CS143" s="2">
        <f t="shared" si="170"/>
        <v>0</v>
      </c>
      <c r="CT143" s="2">
        <f t="shared" si="171"/>
        <v>0</v>
      </c>
      <c r="CU143" s="2">
        <f t="shared" si="172"/>
        <v>0</v>
      </c>
      <c r="CV143" s="2">
        <f t="shared" si="173"/>
        <v>0</v>
      </c>
      <c r="CW143" s="2">
        <f t="shared" si="174"/>
        <v>0</v>
      </c>
      <c r="CX143" s="2">
        <f t="shared" si="175"/>
        <v>0</v>
      </c>
      <c r="CY143" s="2">
        <f t="shared" si="176"/>
        <v>0</v>
      </c>
      <c r="CZ143" s="2">
        <f t="shared" si="177"/>
        <v>0</v>
      </c>
      <c r="DA143" s="2"/>
      <c r="DB143" s="2"/>
      <c r="DC143" s="2" t="s">
        <v>6</v>
      </c>
      <c r="DD143" s="2" t="s">
        <v>6</v>
      </c>
      <c r="DE143" s="2" t="s">
        <v>6</v>
      </c>
      <c r="DF143" s="2" t="s">
        <v>6</v>
      </c>
      <c r="DG143" s="2" t="s">
        <v>6</v>
      </c>
      <c r="DH143" s="2" t="s">
        <v>6</v>
      </c>
      <c r="DI143" s="2" t="s">
        <v>6</v>
      </c>
      <c r="DJ143" s="2" t="s">
        <v>6</v>
      </c>
      <c r="DK143" s="2" t="s">
        <v>6</v>
      </c>
      <c r="DL143" s="2" t="s">
        <v>6</v>
      </c>
      <c r="DM143" s="2" t="s">
        <v>6</v>
      </c>
      <c r="DN143" s="2">
        <v>0</v>
      </c>
      <c r="DO143" s="2">
        <v>0</v>
      </c>
      <c r="DP143" s="2">
        <v>1</v>
      </c>
      <c r="DQ143" s="2">
        <v>1</v>
      </c>
      <c r="DR143" s="2"/>
      <c r="DS143" s="2"/>
      <c r="DT143" s="2"/>
      <c r="DU143" s="2">
        <v>1010</v>
      </c>
      <c r="DV143" s="2" t="s">
        <v>113</v>
      </c>
      <c r="DW143" s="2" t="s">
        <v>113</v>
      </c>
      <c r="DX143" s="2">
        <v>1</v>
      </c>
      <c r="DY143" s="2"/>
      <c r="DZ143" s="2"/>
      <c r="EA143" s="2"/>
      <c r="EB143" s="2"/>
      <c r="EC143" s="2"/>
      <c r="ED143" s="2"/>
      <c r="EE143" s="2">
        <v>16510370</v>
      </c>
      <c r="EF143" s="2">
        <v>3</v>
      </c>
      <c r="EG143" s="2" t="s">
        <v>23</v>
      </c>
      <c r="EH143" s="2">
        <v>0</v>
      </c>
      <c r="EI143" s="2" t="s">
        <v>6</v>
      </c>
      <c r="EJ143" s="2">
        <v>2</v>
      </c>
      <c r="EK143" s="2">
        <v>108001</v>
      </c>
      <c r="EL143" s="2" t="s">
        <v>204</v>
      </c>
      <c r="EM143" s="2" t="s">
        <v>205</v>
      </c>
      <c r="EN143" s="2"/>
      <c r="EO143" s="2" t="s">
        <v>6</v>
      </c>
      <c r="EP143" s="2"/>
      <c r="EQ143" s="2">
        <v>0</v>
      </c>
      <c r="ER143" s="2">
        <v>848.69</v>
      </c>
      <c r="ES143" s="2">
        <v>848.69</v>
      </c>
      <c r="ET143" s="2">
        <v>0</v>
      </c>
      <c r="EU143" s="2">
        <v>0</v>
      </c>
      <c r="EV143" s="2">
        <v>0</v>
      </c>
      <c r="EW143" s="2">
        <v>0</v>
      </c>
      <c r="EX143" s="2">
        <v>0</v>
      </c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>
        <v>0</v>
      </c>
      <c r="FR143" s="2">
        <f t="shared" si="178"/>
        <v>0</v>
      </c>
      <c r="FS143" s="2">
        <v>0</v>
      </c>
      <c r="FT143" s="2"/>
      <c r="FU143" s="2"/>
      <c r="FV143" s="2"/>
      <c r="FW143" s="2"/>
      <c r="FX143" s="2">
        <v>95</v>
      </c>
      <c r="FY143" s="2">
        <v>65</v>
      </c>
      <c r="FZ143" s="2"/>
      <c r="GA143" s="2" t="s">
        <v>6</v>
      </c>
      <c r="GB143" s="2"/>
      <c r="GC143" s="2"/>
      <c r="GD143" s="2">
        <v>0</v>
      </c>
      <c r="GE143" s="2"/>
      <c r="GF143" s="2">
        <v>163678377</v>
      </c>
      <c r="GG143" s="2">
        <v>1</v>
      </c>
      <c r="GH143" s="2">
        <v>1</v>
      </c>
      <c r="GI143" s="2">
        <v>-2</v>
      </c>
      <c r="GJ143" s="2">
        <v>0</v>
      </c>
      <c r="GK143" s="2">
        <f>ROUND(R143*(R12)/100,2)</f>
        <v>0</v>
      </c>
      <c r="GL143" s="2">
        <f t="shared" si="179"/>
        <v>0</v>
      </c>
      <c r="GM143" s="2">
        <f t="shared" si="180"/>
        <v>1697.38</v>
      </c>
      <c r="GN143" s="2">
        <f t="shared" si="181"/>
        <v>0</v>
      </c>
      <c r="GO143" s="2">
        <f t="shared" si="182"/>
        <v>1697.38</v>
      </c>
      <c r="GP143" s="2">
        <f t="shared" si="183"/>
        <v>0</v>
      </c>
      <c r="GQ143" s="2"/>
      <c r="GR143" s="2">
        <v>0</v>
      </c>
      <c r="GS143" s="2">
        <v>3</v>
      </c>
      <c r="GT143" s="2">
        <v>0</v>
      </c>
      <c r="GU143" s="2" t="s">
        <v>6</v>
      </c>
      <c r="GV143" s="2">
        <f t="shared" si="184"/>
        <v>0</v>
      </c>
      <c r="GW143" s="2">
        <v>1</v>
      </c>
      <c r="GX143" s="2">
        <f t="shared" si="185"/>
        <v>0</v>
      </c>
      <c r="GY143" s="2"/>
      <c r="GZ143" s="2"/>
      <c r="HA143" s="2">
        <v>0</v>
      </c>
      <c r="HB143" s="2">
        <v>0</v>
      </c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  <c r="HO143" s="2"/>
      <c r="HP143" s="2"/>
      <c r="HQ143" s="2"/>
      <c r="HR143" s="2"/>
      <c r="HS143" s="2"/>
      <c r="HT143" s="2"/>
      <c r="HU143" s="2"/>
      <c r="HV143" s="2"/>
      <c r="HW143" s="2"/>
      <c r="HX143" s="2"/>
      <c r="HY143" s="2"/>
      <c r="HZ143" s="2"/>
      <c r="IA143" s="2"/>
      <c r="IB143" s="2"/>
      <c r="IC143" s="2"/>
      <c r="ID143" s="2"/>
      <c r="IE143" s="2"/>
      <c r="IF143" s="2"/>
      <c r="IG143" s="2"/>
      <c r="IH143" s="2"/>
      <c r="II143" s="2"/>
      <c r="IJ143" s="2"/>
      <c r="IK143" s="2">
        <v>0</v>
      </c>
      <c r="IL143" s="2"/>
      <c r="IM143" s="2"/>
      <c r="IN143" s="2"/>
      <c r="IO143" s="2"/>
      <c r="IP143" s="2"/>
      <c r="IQ143" s="2"/>
      <c r="IR143" s="2"/>
      <c r="IS143" s="2"/>
      <c r="IT143" s="2"/>
      <c r="IU143" s="2"/>
    </row>
    <row r="144" spans="1:255" x14ac:dyDescent="0.2">
      <c r="A144">
        <v>18</v>
      </c>
      <c r="B144">
        <v>1</v>
      </c>
      <c r="C144">
        <v>249</v>
      </c>
      <c r="E144" t="s">
        <v>231</v>
      </c>
      <c r="F144" t="s">
        <v>232</v>
      </c>
      <c r="G144" t="s">
        <v>233</v>
      </c>
      <c r="H144" t="s">
        <v>113</v>
      </c>
      <c r="I144">
        <f>I136*J144</f>
        <v>2</v>
      </c>
      <c r="J144">
        <v>0.2</v>
      </c>
      <c r="O144">
        <f t="shared" si="147"/>
        <v>11083.89</v>
      </c>
      <c r="P144">
        <f t="shared" si="148"/>
        <v>11083.89</v>
      </c>
      <c r="Q144">
        <f t="shared" si="149"/>
        <v>0</v>
      </c>
      <c r="R144">
        <f t="shared" si="150"/>
        <v>0</v>
      </c>
      <c r="S144">
        <f t="shared" si="151"/>
        <v>0</v>
      </c>
      <c r="T144">
        <f t="shared" si="152"/>
        <v>0</v>
      </c>
      <c r="U144">
        <f t="shared" si="153"/>
        <v>0</v>
      </c>
      <c r="V144">
        <f t="shared" si="154"/>
        <v>0</v>
      </c>
      <c r="W144">
        <f t="shared" si="155"/>
        <v>0</v>
      </c>
      <c r="X144">
        <f t="shared" si="156"/>
        <v>0</v>
      </c>
      <c r="Y144">
        <f t="shared" si="157"/>
        <v>0</v>
      </c>
      <c r="AA144">
        <v>16670161</v>
      </c>
      <c r="AB144">
        <f t="shared" si="158"/>
        <v>848.69</v>
      </c>
      <c r="AC144">
        <f t="shared" si="159"/>
        <v>848.69</v>
      </c>
      <c r="AD144">
        <f t="shared" si="160"/>
        <v>0</v>
      </c>
      <c r="AE144">
        <f t="shared" si="161"/>
        <v>0</v>
      </c>
      <c r="AF144">
        <f t="shared" si="162"/>
        <v>0</v>
      </c>
      <c r="AG144">
        <f t="shared" si="163"/>
        <v>0</v>
      </c>
      <c r="AH144">
        <f t="shared" si="164"/>
        <v>0</v>
      </c>
      <c r="AI144">
        <f t="shared" si="165"/>
        <v>0</v>
      </c>
      <c r="AJ144">
        <f t="shared" si="166"/>
        <v>0</v>
      </c>
      <c r="AK144">
        <v>848.69</v>
      </c>
      <c r="AL144">
        <v>848.69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95</v>
      </c>
      <c r="AU144">
        <v>65</v>
      </c>
      <c r="AV144">
        <v>1</v>
      </c>
      <c r="AW144">
        <v>1</v>
      </c>
      <c r="AZ144">
        <v>6.53</v>
      </c>
      <c r="BA144">
        <v>1</v>
      </c>
      <c r="BB144">
        <v>1</v>
      </c>
      <c r="BC144">
        <v>6.53</v>
      </c>
      <c r="BD144" t="s">
        <v>6</v>
      </c>
      <c r="BE144" t="s">
        <v>6</v>
      </c>
      <c r="BF144" t="s">
        <v>6</v>
      </c>
      <c r="BG144" t="s">
        <v>6</v>
      </c>
      <c r="BH144">
        <v>3</v>
      </c>
      <c r="BI144">
        <v>2</v>
      </c>
      <c r="BJ144" t="s">
        <v>234</v>
      </c>
      <c r="BM144">
        <v>108001</v>
      </c>
      <c r="BN144">
        <v>0</v>
      </c>
      <c r="BO144" t="s">
        <v>6</v>
      </c>
      <c r="BP144">
        <v>0</v>
      </c>
      <c r="BQ144">
        <v>3</v>
      </c>
      <c r="BR144">
        <v>0</v>
      </c>
      <c r="BS144">
        <v>1</v>
      </c>
      <c r="BT144">
        <v>1</v>
      </c>
      <c r="BU144">
        <v>1</v>
      </c>
      <c r="BV144">
        <v>1</v>
      </c>
      <c r="BW144">
        <v>1</v>
      </c>
      <c r="BX144">
        <v>1</v>
      </c>
      <c r="BY144" t="s">
        <v>6</v>
      </c>
      <c r="BZ144">
        <v>95</v>
      </c>
      <c r="CA144">
        <v>65</v>
      </c>
      <c r="CF144">
        <v>0</v>
      </c>
      <c r="CG144">
        <v>0</v>
      </c>
      <c r="CM144">
        <v>0</v>
      </c>
      <c r="CN144" t="s">
        <v>6</v>
      </c>
      <c r="CO144">
        <v>0</v>
      </c>
      <c r="CP144">
        <f t="shared" si="167"/>
        <v>11083.89</v>
      </c>
      <c r="CQ144">
        <f t="shared" si="168"/>
        <v>5541.9457000000002</v>
      </c>
      <c r="CR144">
        <f t="shared" si="169"/>
        <v>0</v>
      </c>
      <c r="CS144">
        <f t="shared" si="170"/>
        <v>0</v>
      </c>
      <c r="CT144">
        <f t="shared" si="171"/>
        <v>0</v>
      </c>
      <c r="CU144">
        <f t="shared" si="172"/>
        <v>0</v>
      </c>
      <c r="CV144">
        <f t="shared" si="173"/>
        <v>0</v>
      </c>
      <c r="CW144">
        <f t="shared" si="174"/>
        <v>0</v>
      </c>
      <c r="CX144">
        <f t="shared" si="175"/>
        <v>0</v>
      </c>
      <c r="CY144">
        <f t="shared" si="176"/>
        <v>0</v>
      </c>
      <c r="CZ144">
        <f t="shared" si="177"/>
        <v>0</v>
      </c>
      <c r="DC144" t="s">
        <v>6</v>
      </c>
      <c r="DD144" t="s">
        <v>6</v>
      </c>
      <c r="DE144" t="s">
        <v>6</v>
      </c>
      <c r="DF144" t="s">
        <v>6</v>
      </c>
      <c r="DG144" t="s">
        <v>6</v>
      </c>
      <c r="DH144" t="s">
        <v>6</v>
      </c>
      <c r="DI144" t="s">
        <v>6</v>
      </c>
      <c r="DJ144" t="s">
        <v>6</v>
      </c>
      <c r="DK144" t="s">
        <v>6</v>
      </c>
      <c r="DL144" t="s">
        <v>6</v>
      </c>
      <c r="DM144" t="s">
        <v>6</v>
      </c>
      <c r="DN144">
        <v>0</v>
      </c>
      <c r="DO144">
        <v>0</v>
      </c>
      <c r="DP144">
        <v>1</v>
      </c>
      <c r="DQ144">
        <v>1</v>
      </c>
      <c r="DU144">
        <v>1010</v>
      </c>
      <c r="DV144" t="s">
        <v>113</v>
      </c>
      <c r="DW144" t="s">
        <v>113</v>
      </c>
      <c r="DX144">
        <v>1</v>
      </c>
      <c r="EE144">
        <v>16510370</v>
      </c>
      <c r="EF144">
        <v>3</v>
      </c>
      <c r="EG144" t="s">
        <v>23</v>
      </c>
      <c r="EH144">
        <v>0</v>
      </c>
      <c r="EI144" t="s">
        <v>6</v>
      </c>
      <c r="EJ144">
        <v>2</v>
      </c>
      <c r="EK144">
        <v>108001</v>
      </c>
      <c r="EL144" t="s">
        <v>204</v>
      </c>
      <c r="EM144" t="s">
        <v>205</v>
      </c>
      <c r="EO144" t="s">
        <v>6</v>
      </c>
      <c r="EQ144">
        <v>0</v>
      </c>
      <c r="ER144">
        <v>848.69</v>
      </c>
      <c r="ES144">
        <v>848.69</v>
      </c>
      <c r="ET144">
        <v>0</v>
      </c>
      <c r="EU144">
        <v>0</v>
      </c>
      <c r="EV144">
        <v>0</v>
      </c>
      <c r="EW144">
        <v>0</v>
      </c>
      <c r="EX144">
        <v>0</v>
      </c>
      <c r="FQ144">
        <v>0</v>
      </c>
      <c r="FR144">
        <f t="shared" si="178"/>
        <v>0</v>
      </c>
      <c r="FS144">
        <v>0</v>
      </c>
      <c r="FX144">
        <v>95</v>
      </c>
      <c r="FY144">
        <v>65</v>
      </c>
      <c r="GA144" t="s">
        <v>6</v>
      </c>
      <c r="GD144">
        <v>0</v>
      </c>
      <c r="GF144">
        <v>163678377</v>
      </c>
      <c r="GG144">
        <v>1</v>
      </c>
      <c r="GH144">
        <v>1</v>
      </c>
      <c r="GI144">
        <v>4</v>
      </c>
      <c r="GJ144">
        <v>0</v>
      </c>
      <c r="GK144">
        <f>ROUND(R144*(S12)/100,2)</f>
        <v>0</v>
      </c>
      <c r="GL144">
        <f t="shared" si="179"/>
        <v>0</v>
      </c>
      <c r="GM144">
        <f t="shared" si="180"/>
        <v>11083.89</v>
      </c>
      <c r="GN144">
        <f t="shared" si="181"/>
        <v>0</v>
      </c>
      <c r="GO144">
        <f t="shared" si="182"/>
        <v>11083.89</v>
      </c>
      <c r="GP144">
        <f t="shared" si="183"/>
        <v>0</v>
      </c>
      <c r="GR144">
        <v>0</v>
      </c>
      <c r="GS144">
        <v>3</v>
      </c>
      <c r="GT144">
        <v>0</v>
      </c>
      <c r="GU144" t="s">
        <v>6</v>
      </c>
      <c r="GV144">
        <f t="shared" si="184"/>
        <v>0</v>
      </c>
      <c r="GW144">
        <v>1</v>
      </c>
      <c r="GX144">
        <f t="shared" si="185"/>
        <v>0</v>
      </c>
      <c r="HA144">
        <v>0</v>
      </c>
      <c r="HB144">
        <v>0</v>
      </c>
      <c r="IK144">
        <v>0</v>
      </c>
    </row>
    <row r="145" spans="1:255" x14ac:dyDescent="0.2">
      <c r="A145" s="2">
        <v>17</v>
      </c>
      <c r="B145" s="2">
        <v>1</v>
      </c>
      <c r="C145" s="2">
        <f>ROW(SmtRes!A267)</f>
        <v>267</v>
      </c>
      <c r="D145" s="2">
        <f>ROW(EtalonRes!A223)</f>
        <v>223</v>
      </c>
      <c r="E145" s="2" t="s">
        <v>235</v>
      </c>
      <c r="F145" s="2" t="s">
        <v>236</v>
      </c>
      <c r="G145" s="2" t="s">
        <v>237</v>
      </c>
      <c r="H145" s="2" t="s">
        <v>18</v>
      </c>
      <c r="I145" s="2">
        <v>1</v>
      </c>
      <c r="J145" s="2">
        <v>0</v>
      </c>
      <c r="K145" s="2"/>
      <c r="L145" s="2"/>
      <c r="M145" s="2"/>
      <c r="N145" s="2"/>
      <c r="O145" s="2">
        <f t="shared" si="147"/>
        <v>199.95</v>
      </c>
      <c r="P145" s="2">
        <f t="shared" si="148"/>
        <v>48.34</v>
      </c>
      <c r="Q145" s="2">
        <f t="shared" si="149"/>
        <v>39.6</v>
      </c>
      <c r="R145" s="2">
        <f t="shared" si="150"/>
        <v>4.43</v>
      </c>
      <c r="S145" s="2">
        <f t="shared" si="151"/>
        <v>112.01</v>
      </c>
      <c r="T145" s="2">
        <f t="shared" si="152"/>
        <v>0</v>
      </c>
      <c r="U145" s="2">
        <f t="shared" si="153"/>
        <v>10.1</v>
      </c>
      <c r="V145" s="2">
        <f t="shared" si="154"/>
        <v>0.44</v>
      </c>
      <c r="W145" s="2">
        <f t="shared" si="155"/>
        <v>0</v>
      </c>
      <c r="X145" s="2">
        <f t="shared" si="156"/>
        <v>93.15</v>
      </c>
      <c r="Y145" s="2">
        <f t="shared" si="157"/>
        <v>69.86</v>
      </c>
      <c r="Z145" s="2"/>
      <c r="AA145" s="2">
        <v>16670159</v>
      </c>
      <c r="AB145" s="2">
        <f t="shared" si="158"/>
        <v>199.95</v>
      </c>
      <c r="AC145" s="2">
        <f t="shared" si="159"/>
        <v>48.34</v>
      </c>
      <c r="AD145" s="2">
        <f t="shared" si="160"/>
        <v>39.6</v>
      </c>
      <c r="AE145" s="2">
        <f t="shared" si="161"/>
        <v>4.43</v>
      </c>
      <c r="AF145" s="2">
        <f t="shared" si="162"/>
        <v>112.01</v>
      </c>
      <c r="AG145" s="2">
        <f t="shared" si="163"/>
        <v>0</v>
      </c>
      <c r="AH145" s="2">
        <f t="shared" si="164"/>
        <v>10.1</v>
      </c>
      <c r="AI145" s="2">
        <f t="shared" si="165"/>
        <v>0.44</v>
      </c>
      <c r="AJ145" s="2">
        <f t="shared" si="166"/>
        <v>0</v>
      </c>
      <c r="AK145" s="2">
        <v>199.95</v>
      </c>
      <c r="AL145" s="2">
        <v>48.34</v>
      </c>
      <c r="AM145" s="2">
        <v>39.6</v>
      </c>
      <c r="AN145" s="2">
        <v>4.43</v>
      </c>
      <c r="AO145" s="2">
        <v>112.01</v>
      </c>
      <c r="AP145" s="2">
        <v>0</v>
      </c>
      <c r="AQ145" s="2">
        <v>10.1</v>
      </c>
      <c r="AR145" s="2">
        <v>0.44</v>
      </c>
      <c r="AS145" s="2">
        <v>0</v>
      </c>
      <c r="AT145" s="2">
        <v>80</v>
      </c>
      <c r="AU145" s="2">
        <v>60</v>
      </c>
      <c r="AV145" s="2">
        <v>1</v>
      </c>
      <c r="AW145" s="2">
        <v>1</v>
      </c>
      <c r="AX145" s="2"/>
      <c r="AY145" s="2"/>
      <c r="AZ145" s="2">
        <v>1</v>
      </c>
      <c r="BA145" s="2">
        <v>1</v>
      </c>
      <c r="BB145" s="2">
        <v>1</v>
      </c>
      <c r="BC145" s="2">
        <v>1</v>
      </c>
      <c r="BD145" s="2" t="s">
        <v>6</v>
      </c>
      <c r="BE145" s="2" t="s">
        <v>6</v>
      </c>
      <c r="BF145" s="2" t="s">
        <v>6</v>
      </c>
      <c r="BG145" s="2" t="s">
        <v>6</v>
      </c>
      <c r="BH145" s="2">
        <v>0</v>
      </c>
      <c r="BI145" s="2">
        <v>2</v>
      </c>
      <c r="BJ145" s="2" t="s">
        <v>238</v>
      </c>
      <c r="BK145" s="2"/>
      <c r="BL145" s="2"/>
      <c r="BM145" s="2">
        <v>110001</v>
      </c>
      <c r="BN145" s="2">
        <v>0</v>
      </c>
      <c r="BO145" s="2" t="s">
        <v>6</v>
      </c>
      <c r="BP145" s="2">
        <v>0</v>
      </c>
      <c r="BQ145" s="2">
        <v>3</v>
      </c>
      <c r="BR145" s="2">
        <v>0</v>
      </c>
      <c r="BS145" s="2">
        <v>1</v>
      </c>
      <c r="BT145" s="2">
        <v>1</v>
      </c>
      <c r="BU145" s="2">
        <v>1</v>
      </c>
      <c r="BV145" s="2">
        <v>1</v>
      </c>
      <c r="BW145" s="2">
        <v>1</v>
      </c>
      <c r="BX145" s="2">
        <v>1</v>
      </c>
      <c r="BY145" s="2" t="s">
        <v>6</v>
      </c>
      <c r="BZ145" s="2">
        <v>80</v>
      </c>
      <c r="CA145" s="2">
        <v>60</v>
      </c>
      <c r="CB145" s="2"/>
      <c r="CC145" s="2"/>
      <c r="CD145" s="2"/>
      <c r="CE145" s="2"/>
      <c r="CF145" s="2">
        <v>0</v>
      </c>
      <c r="CG145" s="2">
        <v>0</v>
      </c>
      <c r="CH145" s="2"/>
      <c r="CI145" s="2"/>
      <c r="CJ145" s="2"/>
      <c r="CK145" s="2"/>
      <c r="CL145" s="2"/>
      <c r="CM145" s="2">
        <v>0</v>
      </c>
      <c r="CN145" s="2" t="s">
        <v>6</v>
      </c>
      <c r="CO145" s="2">
        <v>0</v>
      </c>
      <c r="CP145" s="2">
        <f t="shared" si="167"/>
        <v>199.95</v>
      </c>
      <c r="CQ145" s="2">
        <f t="shared" si="168"/>
        <v>48.34</v>
      </c>
      <c r="CR145" s="2">
        <f t="shared" si="169"/>
        <v>39.6</v>
      </c>
      <c r="CS145" s="2">
        <f t="shared" si="170"/>
        <v>4.43</v>
      </c>
      <c r="CT145" s="2">
        <f t="shared" si="171"/>
        <v>112.01</v>
      </c>
      <c r="CU145" s="2">
        <f t="shared" si="172"/>
        <v>0</v>
      </c>
      <c r="CV145" s="2">
        <f t="shared" si="173"/>
        <v>10.1</v>
      </c>
      <c r="CW145" s="2">
        <f t="shared" si="174"/>
        <v>0.44</v>
      </c>
      <c r="CX145" s="2">
        <f t="shared" si="175"/>
        <v>0</v>
      </c>
      <c r="CY145" s="2">
        <f t="shared" si="176"/>
        <v>93.152000000000001</v>
      </c>
      <c r="CZ145" s="2">
        <f t="shared" si="177"/>
        <v>69.86399999999999</v>
      </c>
      <c r="DA145" s="2"/>
      <c r="DB145" s="2"/>
      <c r="DC145" s="2" t="s">
        <v>6</v>
      </c>
      <c r="DD145" s="2" t="s">
        <v>6</v>
      </c>
      <c r="DE145" s="2" t="s">
        <v>6</v>
      </c>
      <c r="DF145" s="2" t="s">
        <v>6</v>
      </c>
      <c r="DG145" s="2" t="s">
        <v>6</v>
      </c>
      <c r="DH145" s="2" t="s">
        <v>6</v>
      </c>
      <c r="DI145" s="2" t="s">
        <v>6</v>
      </c>
      <c r="DJ145" s="2" t="s">
        <v>6</v>
      </c>
      <c r="DK145" s="2" t="s">
        <v>6</v>
      </c>
      <c r="DL145" s="2" t="s">
        <v>6</v>
      </c>
      <c r="DM145" s="2" t="s">
        <v>6</v>
      </c>
      <c r="DN145" s="2">
        <v>0</v>
      </c>
      <c r="DO145" s="2">
        <v>0</v>
      </c>
      <c r="DP145" s="2">
        <v>1</v>
      </c>
      <c r="DQ145" s="2">
        <v>1</v>
      </c>
      <c r="DR145" s="2"/>
      <c r="DS145" s="2"/>
      <c r="DT145" s="2"/>
      <c r="DU145" s="2">
        <v>1013</v>
      </c>
      <c r="DV145" s="2" t="s">
        <v>18</v>
      </c>
      <c r="DW145" s="2" t="s">
        <v>18</v>
      </c>
      <c r="DX145" s="2">
        <v>1</v>
      </c>
      <c r="DY145" s="2"/>
      <c r="DZ145" s="2"/>
      <c r="EA145" s="2"/>
      <c r="EB145" s="2"/>
      <c r="EC145" s="2"/>
      <c r="ED145" s="2"/>
      <c r="EE145" s="2">
        <v>16510373</v>
      </c>
      <c r="EF145" s="2">
        <v>3</v>
      </c>
      <c r="EG145" s="2" t="s">
        <v>23</v>
      </c>
      <c r="EH145" s="2">
        <v>0</v>
      </c>
      <c r="EI145" s="2" t="s">
        <v>6</v>
      </c>
      <c r="EJ145" s="2">
        <v>2</v>
      </c>
      <c r="EK145" s="2">
        <v>110001</v>
      </c>
      <c r="EL145" s="2" t="s">
        <v>195</v>
      </c>
      <c r="EM145" s="2" t="s">
        <v>25</v>
      </c>
      <c r="EN145" s="2"/>
      <c r="EO145" s="2" t="s">
        <v>6</v>
      </c>
      <c r="EP145" s="2"/>
      <c r="EQ145" s="2">
        <v>0</v>
      </c>
      <c r="ER145" s="2">
        <v>199.95</v>
      </c>
      <c r="ES145" s="2">
        <v>48.34</v>
      </c>
      <c r="ET145" s="2">
        <v>39.6</v>
      </c>
      <c r="EU145" s="2">
        <v>4.43</v>
      </c>
      <c r="EV145" s="2">
        <v>112.01</v>
      </c>
      <c r="EW145" s="2">
        <v>10.1</v>
      </c>
      <c r="EX145" s="2">
        <v>0.44</v>
      </c>
      <c r="EY145" s="2">
        <v>0</v>
      </c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>
        <v>0</v>
      </c>
      <c r="FR145" s="2">
        <f t="shared" si="178"/>
        <v>0</v>
      </c>
      <c r="FS145" s="2">
        <v>0</v>
      </c>
      <c r="FT145" s="2"/>
      <c r="FU145" s="2"/>
      <c r="FV145" s="2"/>
      <c r="FW145" s="2"/>
      <c r="FX145" s="2">
        <v>80</v>
      </c>
      <c r="FY145" s="2">
        <v>60</v>
      </c>
      <c r="FZ145" s="2"/>
      <c r="GA145" s="2" t="s">
        <v>6</v>
      </c>
      <c r="GB145" s="2"/>
      <c r="GC145" s="2"/>
      <c r="GD145" s="2">
        <v>0</v>
      </c>
      <c r="GE145" s="2"/>
      <c r="GF145" s="2">
        <v>1110635560</v>
      </c>
      <c r="GG145" s="2">
        <v>1</v>
      </c>
      <c r="GH145" s="2">
        <v>1</v>
      </c>
      <c r="GI145" s="2">
        <v>-2</v>
      </c>
      <c r="GJ145" s="2">
        <v>0</v>
      </c>
      <c r="GK145" s="2">
        <f>ROUND(R145*(R12)/100,2)</f>
        <v>0</v>
      </c>
      <c r="GL145" s="2">
        <f t="shared" si="179"/>
        <v>0</v>
      </c>
      <c r="GM145" s="2">
        <f t="shared" si="180"/>
        <v>362.96</v>
      </c>
      <c r="GN145" s="2">
        <f t="shared" si="181"/>
        <v>0</v>
      </c>
      <c r="GO145" s="2">
        <f t="shared" si="182"/>
        <v>362.96</v>
      </c>
      <c r="GP145" s="2">
        <f t="shared" si="183"/>
        <v>0</v>
      </c>
      <c r="GQ145" s="2"/>
      <c r="GR145" s="2">
        <v>0</v>
      </c>
      <c r="GS145" s="2">
        <v>3</v>
      </c>
      <c r="GT145" s="2">
        <v>0</v>
      </c>
      <c r="GU145" s="2" t="s">
        <v>6</v>
      </c>
      <c r="GV145" s="2">
        <f t="shared" si="184"/>
        <v>0</v>
      </c>
      <c r="GW145" s="2">
        <v>1</v>
      </c>
      <c r="GX145" s="2">
        <f t="shared" si="185"/>
        <v>0</v>
      </c>
      <c r="GY145" s="2"/>
      <c r="GZ145" s="2"/>
      <c r="HA145" s="2">
        <v>0</v>
      </c>
      <c r="HB145" s="2">
        <v>0</v>
      </c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  <c r="HO145" s="2"/>
      <c r="HP145" s="2"/>
      <c r="HQ145" s="2"/>
      <c r="HR145" s="2"/>
      <c r="HS145" s="2"/>
      <c r="HT145" s="2"/>
      <c r="HU145" s="2"/>
      <c r="HV145" s="2"/>
      <c r="HW145" s="2"/>
      <c r="HX145" s="2"/>
      <c r="HY145" s="2"/>
      <c r="HZ145" s="2"/>
      <c r="IA145" s="2"/>
      <c r="IB145" s="2"/>
      <c r="IC145" s="2"/>
      <c r="ID145" s="2"/>
      <c r="IE145" s="2"/>
      <c r="IF145" s="2"/>
      <c r="IG145" s="2"/>
      <c r="IH145" s="2"/>
      <c r="II145" s="2"/>
      <c r="IJ145" s="2"/>
      <c r="IK145" s="2">
        <v>0</v>
      </c>
      <c r="IL145" s="2"/>
      <c r="IM145" s="2"/>
      <c r="IN145" s="2"/>
      <c r="IO145" s="2"/>
      <c r="IP145" s="2"/>
      <c r="IQ145" s="2"/>
      <c r="IR145" s="2"/>
      <c r="IS145" s="2"/>
      <c r="IT145" s="2"/>
      <c r="IU145" s="2"/>
    </row>
    <row r="146" spans="1:255" x14ac:dyDescent="0.2">
      <c r="A146">
        <v>17</v>
      </c>
      <c r="B146">
        <v>1</v>
      </c>
      <c r="C146">
        <f>ROW(SmtRes!A284)</f>
        <v>284</v>
      </c>
      <c r="D146">
        <f>ROW(EtalonRes!A240)</f>
        <v>240</v>
      </c>
      <c r="E146" t="s">
        <v>235</v>
      </c>
      <c r="F146" t="s">
        <v>236</v>
      </c>
      <c r="G146" t="s">
        <v>237</v>
      </c>
      <c r="H146" t="s">
        <v>18</v>
      </c>
      <c r="I146">
        <v>1</v>
      </c>
      <c r="J146">
        <v>0</v>
      </c>
      <c r="O146">
        <f t="shared" si="147"/>
        <v>1305.68</v>
      </c>
      <c r="P146">
        <f t="shared" si="148"/>
        <v>315.66000000000003</v>
      </c>
      <c r="Q146">
        <f t="shared" si="149"/>
        <v>258.58999999999997</v>
      </c>
      <c r="R146">
        <f t="shared" si="150"/>
        <v>28.93</v>
      </c>
      <c r="S146">
        <f t="shared" si="151"/>
        <v>731.43</v>
      </c>
      <c r="T146">
        <f t="shared" si="152"/>
        <v>0</v>
      </c>
      <c r="U146">
        <f t="shared" si="153"/>
        <v>10.1</v>
      </c>
      <c r="V146">
        <f t="shared" si="154"/>
        <v>0.44</v>
      </c>
      <c r="W146">
        <f t="shared" si="155"/>
        <v>0</v>
      </c>
      <c r="X146">
        <f t="shared" si="156"/>
        <v>608.29</v>
      </c>
      <c r="Y146">
        <f t="shared" si="157"/>
        <v>456.22</v>
      </c>
      <c r="AA146">
        <v>16670161</v>
      </c>
      <c r="AB146">
        <f t="shared" si="158"/>
        <v>199.95</v>
      </c>
      <c r="AC146">
        <f t="shared" si="159"/>
        <v>48.34</v>
      </c>
      <c r="AD146">
        <f t="shared" si="160"/>
        <v>39.6</v>
      </c>
      <c r="AE146">
        <f t="shared" si="161"/>
        <v>4.43</v>
      </c>
      <c r="AF146">
        <f t="shared" si="162"/>
        <v>112.01</v>
      </c>
      <c r="AG146">
        <f t="shared" si="163"/>
        <v>0</v>
      </c>
      <c r="AH146">
        <f t="shared" si="164"/>
        <v>10.1</v>
      </c>
      <c r="AI146">
        <f t="shared" si="165"/>
        <v>0.44</v>
      </c>
      <c r="AJ146">
        <f t="shared" si="166"/>
        <v>0</v>
      </c>
      <c r="AK146">
        <v>199.95</v>
      </c>
      <c r="AL146">
        <v>48.34</v>
      </c>
      <c r="AM146">
        <v>39.6</v>
      </c>
      <c r="AN146">
        <v>4.43</v>
      </c>
      <c r="AO146">
        <v>112.01</v>
      </c>
      <c r="AP146">
        <v>0</v>
      </c>
      <c r="AQ146">
        <v>10.1</v>
      </c>
      <c r="AR146">
        <v>0.44</v>
      </c>
      <c r="AS146">
        <v>0</v>
      </c>
      <c r="AT146">
        <v>80</v>
      </c>
      <c r="AU146">
        <v>60</v>
      </c>
      <c r="AV146">
        <v>1</v>
      </c>
      <c r="AW146">
        <v>1</v>
      </c>
      <c r="AZ146">
        <v>6.53</v>
      </c>
      <c r="BA146">
        <v>6.53</v>
      </c>
      <c r="BB146">
        <v>6.53</v>
      </c>
      <c r="BC146">
        <v>6.53</v>
      </c>
      <c r="BD146" t="s">
        <v>6</v>
      </c>
      <c r="BE146" t="s">
        <v>6</v>
      </c>
      <c r="BF146" t="s">
        <v>6</v>
      </c>
      <c r="BG146" t="s">
        <v>6</v>
      </c>
      <c r="BH146">
        <v>0</v>
      </c>
      <c r="BI146">
        <v>2</v>
      </c>
      <c r="BJ146" t="s">
        <v>238</v>
      </c>
      <c r="BM146">
        <v>110001</v>
      </c>
      <c r="BN146">
        <v>0</v>
      </c>
      <c r="BO146" t="s">
        <v>6</v>
      </c>
      <c r="BP146">
        <v>0</v>
      </c>
      <c r="BQ146">
        <v>3</v>
      </c>
      <c r="BR146">
        <v>0</v>
      </c>
      <c r="BS146">
        <v>6.53</v>
      </c>
      <c r="BT146">
        <v>1</v>
      </c>
      <c r="BU146">
        <v>1</v>
      </c>
      <c r="BV146">
        <v>1</v>
      </c>
      <c r="BW146">
        <v>1</v>
      </c>
      <c r="BX146">
        <v>1</v>
      </c>
      <c r="BY146" t="s">
        <v>6</v>
      </c>
      <c r="BZ146">
        <v>80</v>
      </c>
      <c r="CA146">
        <v>60</v>
      </c>
      <c r="CF146">
        <v>0</v>
      </c>
      <c r="CG146">
        <v>0</v>
      </c>
      <c r="CM146">
        <v>0</v>
      </c>
      <c r="CN146" t="s">
        <v>6</v>
      </c>
      <c r="CO146">
        <v>0</v>
      </c>
      <c r="CP146">
        <f t="shared" si="167"/>
        <v>1305.6799999999998</v>
      </c>
      <c r="CQ146">
        <f t="shared" si="168"/>
        <v>315.66020000000003</v>
      </c>
      <c r="CR146">
        <f t="shared" si="169"/>
        <v>258.58800000000002</v>
      </c>
      <c r="CS146">
        <f t="shared" si="170"/>
        <v>28.927899999999998</v>
      </c>
      <c r="CT146">
        <f t="shared" si="171"/>
        <v>731.42530000000011</v>
      </c>
      <c r="CU146">
        <f t="shared" si="172"/>
        <v>0</v>
      </c>
      <c r="CV146">
        <f t="shared" si="173"/>
        <v>10.1</v>
      </c>
      <c r="CW146">
        <f t="shared" si="174"/>
        <v>0.44</v>
      </c>
      <c r="CX146">
        <f t="shared" si="175"/>
        <v>0</v>
      </c>
      <c r="CY146">
        <f t="shared" si="176"/>
        <v>608.2879999999999</v>
      </c>
      <c r="CZ146">
        <f t="shared" si="177"/>
        <v>456.21599999999989</v>
      </c>
      <c r="DC146" t="s">
        <v>6</v>
      </c>
      <c r="DD146" t="s">
        <v>6</v>
      </c>
      <c r="DE146" t="s">
        <v>6</v>
      </c>
      <c r="DF146" t="s">
        <v>6</v>
      </c>
      <c r="DG146" t="s">
        <v>6</v>
      </c>
      <c r="DH146" t="s">
        <v>6</v>
      </c>
      <c r="DI146" t="s">
        <v>6</v>
      </c>
      <c r="DJ146" t="s">
        <v>6</v>
      </c>
      <c r="DK146" t="s">
        <v>6</v>
      </c>
      <c r="DL146" t="s">
        <v>6</v>
      </c>
      <c r="DM146" t="s">
        <v>6</v>
      </c>
      <c r="DN146">
        <v>0</v>
      </c>
      <c r="DO146">
        <v>0</v>
      </c>
      <c r="DP146">
        <v>1</v>
      </c>
      <c r="DQ146">
        <v>1</v>
      </c>
      <c r="DU146">
        <v>1013</v>
      </c>
      <c r="DV146" t="s">
        <v>18</v>
      </c>
      <c r="DW146" t="s">
        <v>18</v>
      </c>
      <c r="DX146">
        <v>1</v>
      </c>
      <c r="EE146">
        <v>16510373</v>
      </c>
      <c r="EF146">
        <v>3</v>
      </c>
      <c r="EG146" t="s">
        <v>23</v>
      </c>
      <c r="EH146">
        <v>0</v>
      </c>
      <c r="EI146" t="s">
        <v>6</v>
      </c>
      <c r="EJ146">
        <v>2</v>
      </c>
      <c r="EK146">
        <v>110001</v>
      </c>
      <c r="EL146" t="s">
        <v>195</v>
      </c>
      <c r="EM146" t="s">
        <v>25</v>
      </c>
      <c r="EO146" t="s">
        <v>6</v>
      </c>
      <c r="EQ146">
        <v>0</v>
      </c>
      <c r="ER146">
        <v>199.95</v>
      </c>
      <c r="ES146">
        <v>48.34</v>
      </c>
      <c r="ET146">
        <v>39.6</v>
      </c>
      <c r="EU146">
        <v>4.43</v>
      </c>
      <c r="EV146">
        <v>112.01</v>
      </c>
      <c r="EW146">
        <v>10.1</v>
      </c>
      <c r="EX146">
        <v>0.44</v>
      </c>
      <c r="EY146">
        <v>0</v>
      </c>
      <c r="FQ146">
        <v>0</v>
      </c>
      <c r="FR146">
        <f t="shared" si="178"/>
        <v>0</v>
      </c>
      <c r="FS146">
        <v>0</v>
      </c>
      <c r="FX146">
        <v>80</v>
      </c>
      <c r="FY146">
        <v>60</v>
      </c>
      <c r="GA146" t="s">
        <v>6</v>
      </c>
      <c r="GD146">
        <v>0</v>
      </c>
      <c r="GF146">
        <v>1110635560</v>
      </c>
      <c r="GG146">
        <v>1</v>
      </c>
      <c r="GH146">
        <v>1</v>
      </c>
      <c r="GI146">
        <v>4</v>
      </c>
      <c r="GJ146">
        <v>0</v>
      </c>
      <c r="GK146">
        <f>ROUND(R146*(S12)/100,2)</f>
        <v>0</v>
      </c>
      <c r="GL146">
        <f t="shared" si="179"/>
        <v>0</v>
      </c>
      <c r="GM146">
        <f t="shared" si="180"/>
        <v>2370.19</v>
      </c>
      <c r="GN146">
        <f t="shared" si="181"/>
        <v>0</v>
      </c>
      <c r="GO146">
        <f t="shared" si="182"/>
        <v>2370.19</v>
      </c>
      <c r="GP146">
        <f t="shared" si="183"/>
        <v>0</v>
      </c>
      <c r="GR146">
        <v>0</v>
      </c>
      <c r="GS146">
        <v>3</v>
      </c>
      <c r="GT146">
        <v>0</v>
      </c>
      <c r="GU146" t="s">
        <v>6</v>
      </c>
      <c r="GV146">
        <f t="shared" si="184"/>
        <v>0</v>
      </c>
      <c r="GW146">
        <v>1</v>
      </c>
      <c r="GX146">
        <f t="shared" si="185"/>
        <v>0</v>
      </c>
      <c r="HA146">
        <v>0</v>
      </c>
      <c r="HB146">
        <v>0</v>
      </c>
      <c r="IK146">
        <v>0</v>
      </c>
    </row>
    <row r="147" spans="1:255" x14ac:dyDescent="0.2">
      <c r="A147" s="2">
        <v>18</v>
      </c>
      <c r="B147" s="2">
        <v>1</v>
      </c>
      <c r="C147" s="2">
        <v>266</v>
      </c>
      <c r="D147" s="2"/>
      <c r="E147" s="2" t="s">
        <v>239</v>
      </c>
      <c r="F147" s="2" t="s">
        <v>240</v>
      </c>
      <c r="G147" s="2" t="s">
        <v>241</v>
      </c>
      <c r="H147" s="2" t="s">
        <v>113</v>
      </c>
      <c r="I147" s="2">
        <f>I145*J147</f>
        <v>1</v>
      </c>
      <c r="J147" s="2">
        <v>1</v>
      </c>
      <c r="K147" s="2"/>
      <c r="L147" s="2"/>
      <c r="M147" s="2"/>
      <c r="N147" s="2"/>
      <c r="O147" s="2">
        <f t="shared" si="147"/>
        <v>2156.33</v>
      </c>
      <c r="P147" s="2">
        <f t="shared" si="148"/>
        <v>2156.33</v>
      </c>
      <c r="Q147" s="2">
        <f t="shared" si="149"/>
        <v>0</v>
      </c>
      <c r="R147" s="2">
        <f t="shared" si="150"/>
        <v>0</v>
      </c>
      <c r="S147" s="2">
        <f t="shared" si="151"/>
        <v>0</v>
      </c>
      <c r="T147" s="2">
        <f t="shared" si="152"/>
        <v>0</v>
      </c>
      <c r="U147" s="2">
        <f t="shared" si="153"/>
        <v>0</v>
      </c>
      <c r="V147" s="2">
        <f t="shared" si="154"/>
        <v>0</v>
      </c>
      <c r="W147" s="2">
        <f t="shared" si="155"/>
        <v>0</v>
      </c>
      <c r="X147" s="2">
        <f t="shared" si="156"/>
        <v>0</v>
      </c>
      <c r="Y147" s="2">
        <f t="shared" si="157"/>
        <v>0</v>
      </c>
      <c r="Z147" s="2"/>
      <c r="AA147" s="2">
        <v>16670159</v>
      </c>
      <c r="AB147" s="2">
        <f t="shared" si="158"/>
        <v>2156.33</v>
      </c>
      <c r="AC147" s="2">
        <f t="shared" si="159"/>
        <v>2156.33</v>
      </c>
      <c r="AD147" s="2">
        <f t="shared" si="160"/>
        <v>0</v>
      </c>
      <c r="AE147" s="2">
        <f t="shared" si="161"/>
        <v>0</v>
      </c>
      <c r="AF147" s="2">
        <f t="shared" si="162"/>
        <v>0</v>
      </c>
      <c r="AG147" s="2">
        <f t="shared" si="163"/>
        <v>0</v>
      </c>
      <c r="AH147" s="2">
        <f t="shared" si="164"/>
        <v>0</v>
      </c>
      <c r="AI147" s="2">
        <f t="shared" si="165"/>
        <v>0</v>
      </c>
      <c r="AJ147" s="2">
        <f t="shared" si="166"/>
        <v>0</v>
      </c>
      <c r="AK147" s="2">
        <v>2156.33</v>
      </c>
      <c r="AL147" s="2">
        <v>2156.33</v>
      </c>
      <c r="AM147" s="2">
        <v>0</v>
      </c>
      <c r="AN147" s="2">
        <v>0</v>
      </c>
      <c r="AO147" s="2">
        <v>0</v>
      </c>
      <c r="AP147" s="2">
        <v>0</v>
      </c>
      <c r="AQ147" s="2">
        <v>0</v>
      </c>
      <c r="AR147" s="2">
        <v>0</v>
      </c>
      <c r="AS147" s="2">
        <v>0</v>
      </c>
      <c r="AT147" s="2">
        <v>80</v>
      </c>
      <c r="AU147" s="2">
        <v>60</v>
      </c>
      <c r="AV147" s="2">
        <v>1</v>
      </c>
      <c r="AW147" s="2">
        <v>1</v>
      </c>
      <c r="AX147" s="2"/>
      <c r="AY147" s="2"/>
      <c r="AZ147" s="2">
        <v>1</v>
      </c>
      <c r="BA147" s="2">
        <v>1</v>
      </c>
      <c r="BB147" s="2">
        <v>1</v>
      </c>
      <c r="BC147" s="2">
        <v>1</v>
      </c>
      <c r="BD147" s="2" t="s">
        <v>6</v>
      </c>
      <c r="BE147" s="2" t="s">
        <v>6</v>
      </c>
      <c r="BF147" s="2" t="s">
        <v>6</v>
      </c>
      <c r="BG147" s="2" t="s">
        <v>6</v>
      </c>
      <c r="BH147" s="2">
        <v>3</v>
      </c>
      <c r="BI147" s="2">
        <v>2</v>
      </c>
      <c r="BJ147" s="2" t="s">
        <v>242</v>
      </c>
      <c r="BK147" s="2"/>
      <c r="BL147" s="2"/>
      <c r="BM147" s="2">
        <v>110001</v>
      </c>
      <c r="BN147" s="2">
        <v>0</v>
      </c>
      <c r="BO147" s="2" t="s">
        <v>6</v>
      </c>
      <c r="BP147" s="2">
        <v>0</v>
      </c>
      <c r="BQ147" s="2">
        <v>3</v>
      </c>
      <c r="BR147" s="2">
        <v>0</v>
      </c>
      <c r="BS147" s="2">
        <v>1</v>
      </c>
      <c r="BT147" s="2">
        <v>1</v>
      </c>
      <c r="BU147" s="2">
        <v>1</v>
      </c>
      <c r="BV147" s="2">
        <v>1</v>
      </c>
      <c r="BW147" s="2">
        <v>1</v>
      </c>
      <c r="BX147" s="2">
        <v>1</v>
      </c>
      <c r="BY147" s="2" t="s">
        <v>6</v>
      </c>
      <c r="BZ147" s="2">
        <v>80</v>
      </c>
      <c r="CA147" s="2">
        <v>60</v>
      </c>
      <c r="CB147" s="2"/>
      <c r="CC147" s="2"/>
      <c r="CD147" s="2"/>
      <c r="CE147" s="2"/>
      <c r="CF147" s="2">
        <v>0</v>
      </c>
      <c r="CG147" s="2">
        <v>0</v>
      </c>
      <c r="CH147" s="2"/>
      <c r="CI147" s="2"/>
      <c r="CJ147" s="2"/>
      <c r="CK147" s="2"/>
      <c r="CL147" s="2"/>
      <c r="CM147" s="2">
        <v>0</v>
      </c>
      <c r="CN147" s="2" t="s">
        <v>6</v>
      </c>
      <c r="CO147" s="2">
        <v>0</v>
      </c>
      <c r="CP147" s="2">
        <f t="shared" si="167"/>
        <v>2156.33</v>
      </c>
      <c r="CQ147" s="2">
        <f t="shared" si="168"/>
        <v>2156.33</v>
      </c>
      <c r="CR147" s="2">
        <f t="shared" si="169"/>
        <v>0</v>
      </c>
      <c r="CS147" s="2">
        <f t="shared" si="170"/>
        <v>0</v>
      </c>
      <c r="CT147" s="2">
        <f t="shared" si="171"/>
        <v>0</v>
      </c>
      <c r="CU147" s="2">
        <f t="shared" si="172"/>
        <v>0</v>
      </c>
      <c r="CV147" s="2">
        <f t="shared" si="173"/>
        <v>0</v>
      </c>
      <c r="CW147" s="2">
        <f t="shared" si="174"/>
        <v>0</v>
      </c>
      <c r="CX147" s="2">
        <f t="shared" si="175"/>
        <v>0</v>
      </c>
      <c r="CY147" s="2">
        <f t="shared" si="176"/>
        <v>0</v>
      </c>
      <c r="CZ147" s="2">
        <f t="shared" si="177"/>
        <v>0</v>
      </c>
      <c r="DA147" s="2"/>
      <c r="DB147" s="2"/>
      <c r="DC147" s="2" t="s">
        <v>6</v>
      </c>
      <c r="DD147" s="2" t="s">
        <v>6</v>
      </c>
      <c r="DE147" s="2" t="s">
        <v>6</v>
      </c>
      <c r="DF147" s="2" t="s">
        <v>6</v>
      </c>
      <c r="DG147" s="2" t="s">
        <v>6</v>
      </c>
      <c r="DH147" s="2" t="s">
        <v>6</v>
      </c>
      <c r="DI147" s="2" t="s">
        <v>6</v>
      </c>
      <c r="DJ147" s="2" t="s">
        <v>6</v>
      </c>
      <c r="DK147" s="2" t="s">
        <v>6</v>
      </c>
      <c r="DL147" s="2" t="s">
        <v>6</v>
      </c>
      <c r="DM147" s="2" t="s">
        <v>6</v>
      </c>
      <c r="DN147" s="2">
        <v>0</v>
      </c>
      <c r="DO147" s="2">
        <v>0</v>
      </c>
      <c r="DP147" s="2">
        <v>1</v>
      </c>
      <c r="DQ147" s="2">
        <v>1</v>
      </c>
      <c r="DR147" s="2"/>
      <c r="DS147" s="2"/>
      <c r="DT147" s="2"/>
      <c r="DU147" s="2">
        <v>1010</v>
      </c>
      <c r="DV147" s="2" t="s">
        <v>113</v>
      </c>
      <c r="DW147" s="2" t="s">
        <v>113</v>
      </c>
      <c r="DX147" s="2">
        <v>1</v>
      </c>
      <c r="DY147" s="2"/>
      <c r="DZ147" s="2"/>
      <c r="EA147" s="2"/>
      <c r="EB147" s="2"/>
      <c r="EC147" s="2"/>
      <c r="ED147" s="2"/>
      <c r="EE147" s="2">
        <v>16510373</v>
      </c>
      <c r="EF147" s="2">
        <v>3</v>
      </c>
      <c r="EG147" s="2" t="s">
        <v>23</v>
      </c>
      <c r="EH147" s="2">
        <v>0</v>
      </c>
      <c r="EI147" s="2" t="s">
        <v>6</v>
      </c>
      <c r="EJ147" s="2">
        <v>2</v>
      </c>
      <c r="EK147" s="2">
        <v>110001</v>
      </c>
      <c r="EL147" s="2" t="s">
        <v>195</v>
      </c>
      <c r="EM147" s="2" t="s">
        <v>25</v>
      </c>
      <c r="EN147" s="2"/>
      <c r="EO147" s="2" t="s">
        <v>6</v>
      </c>
      <c r="EP147" s="2"/>
      <c r="EQ147" s="2">
        <v>0</v>
      </c>
      <c r="ER147" s="2">
        <v>2156.33</v>
      </c>
      <c r="ES147" s="2">
        <v>2156.33</v>
      </c>
      <c r="ET147" s="2">
        <v>0</v>
      </c>
      <c r="EU147" s="2">
        <v>0</v>
      </c>
      <c r="EV147" s="2">
        <v>0</v>
      </c>
      <c r="EW147" s="2">
        <v>0</v>
      </c>
      <c r="EX147" s="2">
        <v>0</v>
      </c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>
        <v>0</v>
      </c>
      <c r="FR147" s="2">
        <f t="shared" si="178"/>
        <v>0</v>
      </c>
      <c r="FS147" s="2">
        <v>0</v>
      </c>
      <c r="FT147" s="2"/>
      <c r="FU147" s="2"/>
      <c r="FV147" s="2"/>
      <c r="FW147" s="2"/>
      <c r="FX147" s="2">
        <v>80</v>
      </c>
      <c r="FY147" s="2">
        <v>60</v>
      </c>
      <c r="FZ147" s="2"/>
      <c r="GA147" s="2" t="s">
        <v>6</v>
      </c>
      <c r="GB147" s="2"/>
      <c r="GC147" s="2"/>
      <c r="GD147" s="2">
        <v>0</v>
      </c>
      <c r="GE147" s="2"/>
      <c r="GF147" s="2">
        <v>1264847772</v>
      </c>
      <c r="GG147" s="2">
        <v>1</v>
      </c>
      <c r="GH147" s="2">
        <v>1</v>
      </c>
      <c r="GI147" s="2">
        <v>-2</v>
      </c>
      <c r="GJ147" s="2">
        <v>0</v>
      </c>
      <c r="GK147" s="2">
        <f>ROUND(R147*(R12)/100,2)</f>
        <v>0</v>
      </c>
      <c r="GL147" s="2">
        <f t="shared" si="179"/>
        <v>0</v>
      </c>
      <c r="GM147" s="2">
        <f t="shared" si="180"/>
        <v>2156.33</v>
      </c>
      <c r="GN147" s="2">
        <f t="shared" si="181"/>
        <v>0</v>
      </c>
      <c r="GO147" s="2">
        <f t="shared" si="182"/>
        <v>2156.33</v>
      </c>
      <c r="GP147" s="2">
        <f t="shared" si="183"/>
        <v>0</v>
      </c>
      <c r="GQ147" s="2"/>
      <c r="GR147" s="2">
        <v>0</v>
      </c>
      <c r="GS147" s="2">
        <v>3</v>
      </c>
      <c r="GT147" s="2">
        <v>0</v>
      </c>
      <c r="GU147" s="2" t="s">
        <v>6</v>
      </c>
      <c r="GV147" s="2">
        <f t="shared" si="184"/>
        <v>0</v>
      </c>
      <c r="GW147" s="2">
        <v>1</v>
      </c>
      <c r="GX147" s="2">
        <f t="shared" si="185"/>
        <v>0</v>
      </c>
      <c r="GY147" s="2"/>
      <c r="GZ147" s="2"/>
      <c r="HA147" s="2">
        <v>0</v>
      </c>
      <c r="HB147" s="2">
        <v>0</v>
      </c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2"/>
      <c r="HN147" s="2"/>
      <c r="HO147" s="2"/>
      <c r="HP147" s="2"/>
      <c r="HQ147" s="2"/>
      <c r="HR147" s="2"/>
      <c r="HS147" s="2"/>
      <c r="HT147" s="2"/>
      <c r="HU147" s="2"/>
      <c r="HV147" s="2"/>
      <c r="HW147" s="2"/>
      <c r="HX147" s="2"/>
      <c r="HY147" s="2"/>
      <c r="HZ147" s="2"/>
      <c r="IA147" s="2"/>
      <c r="IB147" s="2"/>
      <c r="IC147" s="2"/>
      <c r="ID147" s="2"/>
      <c r="IE147" s="2"/>
      <c r="IF147" s="2"/>
      <c r="IG147" s="2"/>
      <c r="IH147" s="2"/>
      <c r="II147" s="2"/>
      <c r="IJ147" s="2"/>
      <c r="IK147" s="2">
        <v>0</v>
      </c>
      <c r="IL147" s="2"/>
      <c r="IM147" s="2"/>
      <c r="IN147" s="2"/>
      <c r="IO147" s="2"/>
      <c r="IP147" s="2"/>
      <c r="IQ147" s="2"/>
      <c r="IR147" s="2"/>
      <c r="IS147" s="2"/>
      <c r="IT147" s="2"/>
      <c r="IU147" s="2"/>
    </row>
    <row r="148" spans="1:255" x14ac:dyDescent="0.2">
      <c r="A148">
        <v>18</v>
      </c>
      <c r="B148">
        <v>1</v>
      </c>
      <c r="C148">
        <v>283</v>
      </c>
      <c r="E148" t="s">
        <v>239</v>
      </c>
      <c r="F148" t="s">
        <v>240</v>
      </c>
      <c r="G148" t="s">
        <v>241</v>
      </c>
      <c r="H148" t="s">
        <v>113</v>
      </c>
      <c r="I148">
        <f>I146*J148</f>
        <v>1</v>
      </c>
      <c r="J148">
        <v>1</v>
      </c>
      <c r="O148">
        <f t="shared" si="147"/>
        <v>14080.83</v>
      </c>
      <c r="P148">
        <f t="shared" si="148"/>
        <v>14080.83</v>
      </c>
      <c r="Q148">
        <f t="shared" si="149"/>
        <v>0</v>
      </c>
      <c r="R148">
        <f t="shared" si="150"/>
        <v>0</v>
      </c>
      <c r="S148">
        <f t="shared" si="151"/>
        <v>0</v>
      </c>
      <c r="T148">
        <f t="shared" si="152"/>
        <v>0</v>
      </c>
      <c r="U148">
        <f t="shared" si="153"/>
        <v>0</v>
      </c>
      <c r="V148">
        <f t="shared" si="154"/>
        <v>0</v>
      </c>
      <c r="W148">
        <f t="shared" si="155"/>
        <v>0</v>
      </c>
      <c r="X148">
        <f t="shared" si="156"/>
        <v>0</v>
      </c>
      <c r="Y148">
        <f t="shared" si="157"/>
        <v>0</v>
      </c>
      <c r="AA148">
        <v>16670161</v>
      </c>
      <c r="AB148">
        <f t="shared" si="158"/>
        <v>2156.33</v>
      </c>
      <c r="AC148">
        <f t="shared" si="159"/>
        <v>2156.33</v>
      </c>
      <c r="AD148">
        <f t="shared" si="160"/>
        <v>0</v>
      </c>
      <c r="AE148">
        <f t="shared" si="161"/>
        <v>0</v>
      </c>
      <c r="AF148">
        <f t="shared" si="162"/>
        <v>0</v>
      </c>
      <c r="AG148">
        <f t="shared" si="163"/>
        <v>0</v>
      </c>
      <c r="AH148">
        <f t="shared" si="164"/>
        <v>0</v>
      </c>
      <c r="AI148">
        <f t="shared" si="165"/>
        <v>0</v>
      </c>
      <c r="AJ148">
        <f t="shared" si="166"/>
        <v>0</v>
      </c>
      <c r="AK148">
        <v>2156.33</v>
      </c>
      <c r="AL148">
        <v>2156.33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80</v>
      </c>
      <c r="AU148">
        <v>60</v>
      </c>
      <c r="AV148">
        <v>1</v>
      </c>
      <c r="AW148">
        <v>1</v>
      </c>
      <c r="AZ148">
        <v>6.53</v>
      </c>
      <c r="BA148">
        <v>1</v>
      </c>
      <c r="BB148">
        <v>1</v>
      </c>
      <c r="BC148">
        <v>6.53</v>
      </c>
      <c r="BD148" t="s">
        <v>6</v>
      </c>
      <c r="BE148" t="s">
        <v>6</v>
      </c>
      <c r="BF148" t="s">
        <v>6</v>
      </c>
      <c r="BG148" t="s">
        <v>6</v>
      </c>
      <c r="BH148">
        <v>3</v>
      </c>
      <c r="BI148">
        <v>2</v>
      </c>
      <c r="BJ148" t="s">
        <v>242</v>
      </c>
      <c r="BM148">
        <v>110001</v>
      </c>
      <c r="BN148">
        <v>0</v>
      </c>
      <c r="BO148" t="s">
        <v>6</v>
      </c>
      <c r="BP148">
        <v>0</v>
      </c>
      <c r="BQ148">
        <v>3</v>
      </c>
      <c r="BR148">
        <v>0</v>
      </c>
      <c r="BS148">
        <v>1</v>
      </c>
      <c r="BT148">
        <v>1</v>
      </c>
      <c r="BU148">
        <v>1</v>
      </c>
      <c r="BV148">
        <v>1</v>
      </c>
      <c r="BW148">
        <v>1</v>
      </c>
      <c r="BX148">
        <v>1</v>
      </c>
      <c r="BY148" t="s">
        <v>6</v>
      </c>
      <c r="BZ148">
        <v>80</v>
      </c>
      <c r="CA148">
        <v>60</v>
      </c>
      <c r="CF148">
        <v>0</v>
      </c>
      <c r="CG148">
        <v>0</v>
      </c>
      <c r="CM148">
        <v>0</v>
      </c>
      <c r="CN148" t="s">
        <v>6</v>
      </c>
      <c r="CO148">
        <v>0</v>
      </c>
      <c r="CP148">
        <f t="shared" si="167"/>
        <v>14080.83</v>
      </c>
      <c r="CQ148">
        <f t="shared" si="168"/>
        <v>14080.8349</v>
      </c>
      <c r="CR148">
        <f t="shared" si="169"/>
        <v>0</v>
      </c>
      <c r="CS148">
        <f t="shared" si="170"/>
        <v>0</v>
      </c>
      <c r="CT148">
        <f t="shared" si="171"/>
        <v>0</v>
      </c>
      <c r="CU148">
        <f t="shared" si="172"/>
        <v>0</v>
      </c>
      <c r="CV148">
        <f t="shared" si="173"/>
        <v>0</v>
      </c>
      <c r="CW148">
        <f t="shared" si="174"/>
        <v>0</v>
      </c>
      <c r="CX148">
        <f t="shared" si="175"/>
        <v>0</v>
      </c>
      <c r="CY148">
        <f t="shared" si="176"/>
        <v>0</v>
      </c>
      <c r="CZ148">
        <f t="shared" si="177"/>
        <v>0</v>
      </c>
      <c r="DC148" t="s">
        <v>6</v>
      </c>
      <c r="DD148" t="s">
        <v>6</v>
      </c>
      <c r="DE148" t="s">
        <v>6</v>
      </c>
      <c r="DF148" t="s">
        <v>6</v>
      </c>
      <c r="DG148" t="s">
        <v>6</v>
      </c>
      <c r="DH148" t="s">
        <v>6</v>
      </c>
      <c r="DI148" t="s">
        <v>6</v>
      </c>
      <c r="DJ148" t="s">
        <v>6</v>
      </c>
      <c r="DK148" t="s">
        <v>6</v>
      </c>
      <c r="DL148" t="s">
        <v>6</v>
      </c>
      <c r="DM148" t="s">
        <v>6</v>
      </c>
      <c r="DN148">
        <v>0</v>
      </c>
      <c r="DO148">
        <v>0</v>
      </c>
      <c r="DP148">
        <v>1</v>
      </c>
      <c r="DQ148">
        <v>1</v>
      </c>
      <c r="DU148">
        <v>1010</v>
      </c>
      <c r="DV148" t="s">
        <v>113</v>
      </c>
      <c r="DW148" t="s">
        <v>113</v>
      </c>
      <c r="DX148">
        <v>1</v>
      </c>
      <c r="EE148">
        <v>16510373</v>
      </c>
      <c r="EF148">
        <v>3</v>
      </c>
      <c r="EG148" t="s">
        <v>23</v>
      </c>
      <c r="EH148">
        <v>0</v>
      </c>
      <c r="EI148" t="s">
        <v>6</v>
      </c>
      <c r="EJ148">
        <v>2</v>
      </c>
      <c r="EK148">
        <v>110001</v>
      </c>
      <c r="EL148" t="s">
        <v>195</v>
      </c>
      <c r="EM148" t="s">
        <v>25</v>
      </c>
      <c r="EO148" t="s">
        <v>6</v>
      </c>
      <c r="EQ148">
        <v>0</v>
      </c>
      <c r="ER148">
        <v>2156.33</v>
      </c>
      <c r="ES148">
        <v>2156.33</v>
      </c>
      <c r="ET148">
        <v>0</v>
      </c>
      <c r="EU148">
        <v>0</v>
      </c>
      <c r="EV148">
        <v>0</v>
      </c>
      <c r="EW148">
        <v>0</v>
      </c>
      <c r="EX148">
        <v>0</v>
      </c>
      <c r="FQ148">
        <v>0</v>
      </c>
      <c r="FR148">
        <f t="shared" si="178"/>
        <v>0</v>
      </c>
      <c r="FS148">
        <v>0</v>
      </c>
      <c r="FX148">
        <v>80</v>
      </c>
      <c r="FY148">
        <v>60</v>
      </c>
      <c r="GA148" t="s">
        <v>6</v>
      </c>
      <c r="GD148">
        <v>0</v>
      </c>
      <c r="GF148">
        <v>1264847772</v>
      </c>
      <c r="GG148">
        <v>1</v>
      </c>
      <c r="GH148">
        <v>1</v>
      </c>
      <c r="GI148">
        <v>4</v>
      </c>
      <c r="GJ148">
        <v>0</v>
      </c>
      <c r="GK148">
        <f>ROUND(R148*(S12)/100,2)</f>
        <v>0</v>
      </c>
      <c r="GL148">
        <f t="shared" si="179"/>
        <v>0</v>
      </c>
      <c r="GM148">
        <f t="shared" si="180"/>
        <v>14080.83</v>
      </c>
      <c r="GN148">
        <f t="shared" si="181"/>
        <v>0</v>
      </c>
      <c r="GO148">
        <f t="shared" si="182"/>
        <v>14080.83</v>
      </c>
      <c r="GP148">
        <f t="shared" si="183"/>
        <v>0</v>
      </c>
      <c r="GR148">
        <v>0</v>
      </c>
      <c r="GS148">
        <v>3</v>
      </c>
      <c r="GT148">
        <v>0</v>
      </c>
      <c r="GU148" t="s">
        <v>6</v>
      </c>
      <c r="GV148">
        <f t="shared" si="184"/>
        <v>0</v>
      </c>
      <c r="GW148">
        <v>1</v>
      </c>
      <c r="GX148">
        <f t="shared" si="185"/>
        <v>0</v>
      </c>
      <c r="HA148">
        <v>0</v>
      </c>
      <c r="HB148">
        <v>0</v>
      </c>
      <c r="IK148">
        <v>0</v>
      </c>
    </row>
    <row r="149" spans="1:255" x14ac:dyDescent="0.2">
      <c r="A149" s="2">
        <v>17</v>
      </c>
      <c r="B149" s="2">
        <v>1</v>
      </c>
      <c r="C149" s="2">
        <f>ROW(SmtRes!A294)</f>
        <v>294</v>
      </c>
      <c r="D149" s="2">
        <f>ROW(EtalonRes!A250)</f>
        <v>250</v>
      </c>
      <c r="E149" s="2" t="s">
        <v>243</v>
      </c>
      <c r="F149" s="2" t="s">
        <v>244</v>
      </c>
      <c r="G149" s="2" t="s">
        <v>245</v>
      </c>
      <c r="H149" s="2" t="s">
        <v>18</v>
      </c>
      <c r="I149" s="2">
        <v>239</v>
      </c>
      <c r="J149" s="2">
        <v>0</v>
      </c>
      <c r="K149" s="2"/>
      <c r="L149" s="2"/>
      <c r="M149" s="2"/>
      <c r="N149" s="2"/>
      <c r="O149" s="2">
        <f t="shared" si="147"/>
        <v>10054.73</v>
      </c>
      <c r="P149" s="2">
        <f t="shared" si="148"/>
        <v>1900.05</v>
      </c>
      <c r="Q149" s="2">
        <f t="shared" si="149"/>
        <v>0</v>
      </c>
      <c r="R149" s="2">
        <f t="shared" si="150"/>
        <v>0</v>
      </c>
      <c r="S149" s="2">
        <f t="shared" si="151"/>
        <v>8154.68</v>
      </c>
      <c r="T149" s="2">
        <f t="shared" si="152"/>
        <v>0</v>
      </c>
      <c r="U149" s="2">
        <f t="shared" si="153"/>
        <v>956</v>
      </c>
      <c r="V149" s="2">
        <f t="shared" si="154"/>
        <v>0</v>
      </c>
      <c r="W149" s="2">
        <f t="shared" si="155"/>
        <v>0</v>
      </c>
      <c r="X149" s="2">
        <f t="shared" si="156"/>
        <v>7502.31</v>
      </c>
      <c r="Y149" s="2">
        <f t="shared" si="157"/>
        <v>5300.54</v>
      </c>
      <c r="Z149" s="2"/>
      <c r="AA149" s="2">
        <v>16670159</v>
      </c>
      <c r="AB149" s="2">
        <f t="shared" si="158"/>
        <v>42.07</v>
      </c>
      <c r="AC149" s="2">
        <f t="shared" si="159"/>
        <v>7.95</v>
      </c>
      <c r="AD149" s="2">
        <f t="shared" si="160"/>
        <v>0</v>
      </c>
      <c r="AE149" s="2">
        <f t="shared" si="161"/>
        <v>0</v>
      </c>
      <c r="AF149" s="2">
        <f t="shared" si="162"/>
        <v>34.119999999999997</v>
      </c>
      <c r="AG149" s="2">
        <f t="shared" si="163"/>
        <v>0</v>
      </c>
      <c r="AH149" s="2">
        <f t="shared" si="164"/>
        <v>4</v>
      </c>
      <c r="AI149" s="2">
        <f t="shared" si="165"/>
        <v>0</v>
      </c>
      <c r="AJ149" s="2">
        <f t="shared" si="166"/>
        <v>0</v>
      </c>
      <c r="AK149" s="2">
        <v>42.07</v>
      </c>
      <c r="AL149" s="2">
        <v>7.95</v>
      </c>
      <c r="AM149" s="2">
        <v>0</v>
      </c>
      <c r="AN149" s="2">
        <v>0</v>
      </c>
      <c r="AO149" s="2">
        <v>34.119999999999997</v>
      </c>
      <c r="AP149" s="2">
        <v>0</v>
      </c>
      <c r="AQ149" s="2">
        <v>4</v>
      </c>
      <c r="AR149" s="2">
        <v>0</v>
      </c>
      <c r="AS149" s="2">
        <v>0</v>
      </c>
      <c r="AT149" s="2">
        <v>92</v>
      </c>
      <c r="AU149" s="2">
        <v>65</v>
      </c>
      <c r="AV149" s="2">
        <v>1</v>
      </c>
      <c r="AW149" s="2">
        <v>1</v>
      </c>
      <c r="AX149" s="2"/>
      <c r="AY149" s="2"/>
      <c r="AZ149" s="2">
        <v>1</v>
      </c>
      <c r="BA149" s="2">
        <v>1</v>
      </c>
      <c r="BB149" s="2">
        <v>1</v>
      </c>
      <c r="BC149" s="2">
        <v>1</v>
      </c>
      <c r="BD149" s="2" t="s">
        <v>6</v>
      </c>
      <c r="BE149" s="2" t="s">
        <v>6</v>
      </c>
      <c r="BF149" s="2" t="s">
        <v>6</v>
      </c>
      <c r="BG149" s="2" t="s">
        <v>6</v>
      </c>
      <c r="BH149" s="2">
        <v>0</v>
      </c>
      <c r="BI149" s="2">
        <v>2</v>
      </c>
      <c r="BJ149" s="2" t="s">
        <v>246</v>
      </c>
      <c r="BK149" s="2"/>
      <c r="BL149" s="2"/>
      <c r="BM149" s="2">
        <v>110004</v>
      </c>
      <c r="BN149" s="2">
        <v>0</v>
      </c>
      <c r="BO149" s="2" t="s">
        <v>6</v>
      </c>
      <c r="BP149" s="2">
        <v>0</v>
      </c>
      <c r="BQ149" s="2">
        <v>3</v>
      </c>
      <c r="BR149" s="2">
        <v>0</v>
      </c>
      <c r="BS149" s="2">
        <v>1</v>
      </c>
      <c r="BT149" s="2">
        <v>1</v>
      </c>
      <c r="BU149" s="2">
        <v>1</v>
      </c>
      <c r="BV149" s="2">
        <v>1</v>
      </c>
      <c r="BW149" s="2">
        <v>1</v>
      </c>
      <c r="BX149" s="2">
        <v>1</v>
      </c>
      <c r="BY149" s="2" t="s">
        <v>6</v>
      </c>
      <c r="BZ149" s="2">
        <v>92</v>
      </c>
      <c r="CA149" s="2">
        <v>65</v>
      </c>
      <c r="CB149" s="2"/>
      <c r="CC149" s="2"/>
      <c r="CD149" s="2"/>
      <c r="CE149" s="2"/>
      <c r="CF149" s="2">
        <v>0</v>
      </c>
      <c r="CG149" s="2">
        <v>0</v>
      </c>
      <c r="CH149" s="2"/>
      <c r="CI149" s="2"/>
      <c r="CJ149" s="2"/>
      <c r="CK149" s="2"/>
      <c r="CL149" s="2"/>
      <c r="CM149" s="2">
        <v>0</v>
      </c>
      <c r="CN149" s="2" t="s">
        <v>6</v>
      </c>
      <c r="CO149" s="2">
        <v>0</v>
      </c>
      <c r="CP149" s="2">
        <f t="shared" si="167"/>
        <v>10054.73</v>
      </c>
      <c r="CQ149" s="2">
        <f t="shared" si="168"/>
        <v>7.95</v>
      </c>
      <c r="CR149" s="2">
        <f t="shared" si="169"/>
        <v>0</v>
      </c>
      <c r="CS149" s="2">
        <f t="shared" si="170"/>
        <v>0</v>
      </c>
      <c r="CT149" s="2">
        <f t="shared" si="171"/>
        <v>34.119999999999997</v>
      </c>
      <c r="CU149" s="2">
        <f t="shared" si="172"/>
        <v>0</v>
      </c>
      <c r="CV149" s="2">
        <f t="shared" si="173"/>
        <v>4</v>
      </c>
      <c r="CW149" s="2">
        <f t="shared" si="174"/>
        <v>0</v>
      </c>
      <c r="CX149" s="2">
        <f t="shared" si="175"/>
        <v>0</v>
      </c>
      <c r="CY149" s="2">
        <f t="shared" si="176"/>
        <v>7502.3056000000006</v>
      </c>
      <c r="CZ149" s="2">
        <f t="shared" si="177"/>
        <v>5300.5420000000004</v>
      </c>
      <c r="DA149" s="2"/>
      <c r="DB149" s="2"/>
      <c r="DC149" s="2" t="s">
        <v>6</v>
      </c>
      <c r="DD149" s="2" t="s">
        <v>6</v>
      </c>
      <c r="DE149" s="2" t="s">
        <v>6</v>
      </c>
      <c r="DF149" s="2" t="s">
        <v>6</v>
      </c>
      <c r="DG149" s="2" t="s">
        <v>6</v>
      </c>
      <c r="DH149" s="2" t="s">
        <v>6</v>
      </c>
      <c r="DI149" s="2" t="s">
        <v>6</v>
      </c>
      <c r="DJ149" s="2" t="s">
        <v>6</v>
      </c>
      <c r="DK149" s="2" t="s">
        <v>6</v>
      </c>
      <c r="DL149" s="2" t="s">
        <v>6</v>
      </c>
      <c r="DM149" s="2" t="s">
        <v>6</v>
      </c>
      <c r="DN149" s="2">
        <v>0</v>
      </c>
      <c r="DO149" s="2">
        <v>0</v>
      </c>
      <c r="DP149" s="2">
        <v>1</v>
      </c>
      <c r="DQ149" s="2">
        <v>1</v>
      </c>
      <c r="DR149" s="2"/>
      <c r="DS149" s="2"/>
      <c r="DT149" s="2"/>
      <c r="DU149" s="2">
        <v>1013</v>
      </c>
      <c r="DV149" s="2" t="s">
        <v>18</v>
      </c>
      <c r="DW149" s="2" t="s">
        <v>18</v>
      </c>
      <c r="DX149" s="2">
        <v>1</v>
      </c>
      <c r="DY149" s="2"/>
      <c r="DZ149" s="2"/>
      <c r="EA149" s="2"/>
      <c r="EB149" s="2"/>
      <c r="EC149" s="2"/>
      <c r="ED149" s="2"/>
      <c r="EE149" s="2">
        <v>16510374</v>
      </c>
      <c r="EF149" s="2">
        <v>3</v>
      </c>
      <c r="EG149" s="2" t="s">
        <v>23</v>
      </c>
      <c r="EH149" s="2">
        <v>0</v>
      </c>
      <c r="EI149" s="2" t="s">
        <v>6</v>
      </c>
      <c r="EJ149" s="2">
        <v>2</v>
      </c>
      <c r="EK149" s="2">
        <v>110004</v>
      </c>
      <c r="EL149" s="2" t="s">
        <v>39</v>
      </c>
      <c r="EM149" s="2" t="s">
        <v>25</v>
      </c>
      <c r="EN149" s="2"/>
      <c r="EO149" s="2" t="s">
        <v>6</v>
      </c>
      <c r="EP149" s="2"/>
      <c r="EQ149" s="2">
        <v>0</v>
      </c>
      <c r="ER149" s="2">
        <v>42.07</v>
      </c>
      <c r="ES149" s="2">
        <v>7.95</v>
      </c>
      <c r="ET149" s="2">
        <v>0</v>
      </c>
      <c r="EU149" s="2">
        <v>0</v>
      </c>
      <c r="EV149" s="2">
        <v>34.119999999999997</v>
      </c>
      <c r="EW149" s="2">
        <v>4</v>
      </c>
      <c r="EX149" s="2">
        <v>0</v>
      </c>
      <c r="EY149" s="2">
        <v>0</v>
      </c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>
        <v>0</v>
      </c>
      <c r="FR149" s="2">
        <f t="shared" si="178"/>
        <v>0</v>
      </c>
      <c r="FS149" s="2">
        <v>0</v>
      </c>
      <c r="FT149" s="2"/>
      <c r="FU149" s="2"/>
      <c r="FV149" s="2"/>
      <c r="FW149" s="2"/>
      <c r="FX149" s="2">
        <v>92</v>
      </c>
      <c r="FY149" s="2">
        <v>65</v>
      </c>
      <c r="FZ149" s="2"/>
      <c r="GA149" s="2" t="s">
        <v>6</v>
      </c>
      <c r="GB149" s="2"/>
      <c r="GC149" s="2"/>
      <c r="GD149" s="2">
        <v>0</v>
      </c>
      <c r="GE149" s="2"/>
      <c r="GF149" s="2">
        <v>972300476</v>
      </c>
      <c r="GG149" s="2">
        <v>1</v>
      </c>
      <c r="GH149" s="2">
        <v>1</v>
      </c>
      <c r="GI149" s="2">
        <v>-2</v>
      </c>
      <c r="GJ149" s="2">
        <v>0</v>
      </c>
      <c r="GK149" s="2">
        <f>ROUND(R149*(R12)/100,2)</f>
        <v>0</v>
      </c>
      <c r="GL149" s="2">
        <f t="shared" si="179"/>
        <v>0</v>
      </c>
      <c r="GM149" s="2">
        <f t="shared" si="180"/>
        <v>22857.58</v>
      </c>
      <c r="GN149" s="2">
        <f t="shared" si="181"/>
        <v>0</v>
      </c>
      <c r="GO149" s="2">
        <f t="shared" si="182"/>
        <v>22857.58</v>
      </c>
      <c r="GP149" s="2">
        <f t="shared" si="183"/>
        <v>0</v>
      </c>
      <c r="GQ149" s="2"/>
      <c r="GR149" s="2">
        <v>0</v>
      </c>
      <c r="GS149" s="2">
        <v>3</v>
      </c>
      <c r="GT149" s="2">
        <v>0</v>
      </c>
      <c r="GU149" s="2" t="s">
        <v>6</v>
      </c>
      <c r="GV149" s="2">
        <f t="shared" si="184"/>
        <v>0</v>
      </c>
      <c r="GW149" s="2">
        <v>1</v>
      </c>
      <c r="GX149" s="2">
        <f t="shared" si="185"/>
        <v>0</v>
      </c>
      <c r="GY149" s="2"/>
      <c r="GZ149" s="2"/>
      <c r="HA149" s="2">
        <v>0</v>
      </c>
      <c r="HB149" s="2">
        <v>0</v>
      </c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  <c r="HO149" s="2"/>
      <c r="HP149" s="2"/>
      <c r="HQ149" s="2"/>
      <c r="HR149" s="2"/>
      <c r="HS149" s="2"/>
      <c r="HT149" s="2"/>
      <c r="HU149" s="2"/>
      <c r="HV149" s="2"/>
      <c r="HW149" s="2"/>
      <c r="HX149" s="2"/>
      <c r="HY149" s="2"/>
      <c r="HZ149" s="2"/>
      <c r="IA149" s="2"/>
      <c r="IB149" s="2"/>
      <c r="IC149" s="2"/>
      <c r="ID149" s="2"/>
      <c r="IE149" s="2"/>
      <c r="IF149" s="2"/>
      <c r="IG149" s="2"/>
      <c r="IH149" s="2"/>
      <c r="II149" s="2"/>
      <c r="IJ149" s="2"/>
      <c r="IK149" s="2">
        <v>0</v>
      </c>
      <c r="IL149" s="2"/>
      <c r="IM149" s="2"/>
      <c r="IN149" s="2"/>
      <c r="IO149" s="2"/>
      <c r="IP149" s="2"/>
      <c r="IQ149" s="2"/>
      <c r="IR149" s="2"/>
      <c r="IS149" s="2"/>
      <c r="IT149" s="2"/>
      <c r="IU149" s="2"/>
    </row>
    <row r="150" spans="1:255" x14ac:dyDescent="0.2">
      <c r="A150">
        <v>17</v>
      </c>
      <c r="B150">
        <v>1</v>
      </c>
      <c r="C150">
        <f>ROW(SmtRes!A304)</f>
        <v>304</v>
      </c>
      <c r="D150">
        <f>ROW(EtalonRes!A260)</f>
        <v>260</v>
      </c>
      <c r="E150" t="s">
        <v>243</v>
      </c>
      <c r="F150" t="s">
        <v>244</v>
      </c>
      <c r="G150" t="s">
        <v>245</v>
      </c>
      <c r="H150" t="s">
        <v>18</v>
      </c>
      <c r="I150">
        <v>239</v>
      </c>
      <c r="J150">
        <v>0</v>
      </c>
      <c r="O150">
        <f t="shared" si="147"/>
        <v>65657.39</v>
      </c>
      <c r="P150">
        <f t="shared" si="148"/>
        <v>12407.33</v>
      </c>
      <c r="Q150">
        <f t="shared" si="149"/>
        <v>0</v>
      </c>
      <c r="R150">
        <f t="shared" si="150"/>
        <v>0</v>
      </c>
      <c r="S150">
        <f t="shared" si="151"/>
        <v>53250.06</v>
      </c>
      <c r="T150">
        <f t="shared" si="152"/>
        <v>0</v>
      </c>
      <c r="U150">
        <f t="shared" si="153"/>
        <v>956</v>
      </c>
      <c r="V150">
        <f t="shared" si="154"/>
        <v>0</v>
      </c>
      <c r="W150">
        <f t="shared" si="155"/>
        <v>0</v>
      </c>
      <c r="X150">
        <f t="shared" si="156"/>
        <v>48990.06</v>
      </c>
      <c r="Y150">
        <f t="shared" si="157"/>
        <v>34612.54</v>
      </c>
      <c r="AA150">
        <v>16670161</v>
      </c>
      <c r="AB150">
        <f t="shared" si="158"/>
        <v>42.07</v>
      </c>
      <c r="AC150">
        <f t="shared" si="159"/>
        <v>7.95</v>
      </c>
      <c r="AD150">
        <f t="shared" si="160"/>
        <v>0</v>
      </c>
      <c r="AE150">
        <f t="shared" si="161"/>
        <v>0</v>
      </c>
      <c r="AF150">
        <f t="shared" si="162"/>
        <v>34.119999999999997</v>
      </c>
      <c r="AG150">
        <f t="shared" si="163"/>
        <v>0</v>
      </c>
      <c r="AH150">
        <f t="shared" si="164"/>
        <v>4</v>
      </c>
      <c r="AI150">
        <f t="shared" si="165"/>
        <v>0</v>
      </c>
      <c r="AJ150">
        <f t="shared" si="166"/>
        <v>0</v>
      </c>
      <c r="AK150">
        <v>42.07</v>
      </c>
      <c r="AL150">
        <v>7.95</v>
      </c>
      <c r="AM150">
        <v>0</v>
      </c>
      <c r="AN150">
        <v>0</v>
      </c>
      <c r="AO150">
        <v>34.119999999999997</v>
      </c>
      <c r="AP150">
        <v>0</v>
      </c>
      <c r="AQ150">
        <v>4</v>
      </c>
      <c r="AR150">
        <v>0</v>
      </c>
      <c r="AS150">
        <v>0</v>
      </c>
      <c r="AT150">
        <v>92</v>
      </c>
      <c r="AU150">
        <v>65</v>
      </c>
      <c r="AV150">
        <v>1</v>
      </c>
      <c r="AW150">
        <v>1</v>
      </c>
      <c r="AZ150">
        <v>6.53</v>
      </c>
      <c r="BA150">
        <v>6.53</v>
      </c>
      <c r="BB150">
        <v>6.53</v>
      </c>
      <c r="BC150">
        <v>6.53</v>
      </c>
      <c r="BD150" t="s">
        <v>6</v>
      </c>
      <c r="BE150" t="s">
        <v>6</v>
      </c>
      <c r="BF150" t="s">
        <v>6</v>
      </c>
      <c r="BG150" t="s">
        <v>6</v>
      </c>
      <c r="BH150">
        <v>0</v>
      </c>
      <c r="BI150">
        <v>2</v>
      </c>
      <c r="BJ150" t="s">
        <v>246</v>
      </c>
      <c r="BM150">
        <v>110004</v>
      </c>
      <c r="BN150">
        <v>0</v>
      </c>
      <c r="BO150" t="s">
        <v>6</v>
      </c>
      <c r="BP150">
        <v>0</v>
      </c>
      <c r="BQ150">
        <v>3</v>
      </c>
      <c r="BR150">
        <v>0</v>
      </c>
      <c r="BS150">
        <v>6.53</v>
      </c>
      <c r="BT150">
        <v>1</v>
      </c>
      <c r="BU150">
        <v>1</v>
      </c>
      <c r="BV150">
        <v>1</v>
      </c>
      <c r="BW150">
        <v>1</v>
      </c>
      <c r="BX150">
        <v>1</v>
      </c>
      <c r="BY150" t="s">
        <v>6</v>
      </c>
      <c r="BZ150">
        <v>92</v>
      </c>
      <c r="CA150">
        <v>65</v>
      </c>
      <c r="CF150">
        <v>0</v>
      </c>
      <c r="CG150">
        <v>0</v>
      </c>
      <c r="CM150">
        <v>0</v>
      </c>
      <c r="CN150" t="s">
        <v>6</v>
      </c>
      <c r="CO150">
        <v>0</v>
      </c>
      <c r="CP150">
        <f t="shared" si="167"/>
        <v>65657.39</v>
      </c>
      <c r="CQ150">
        <f t="shared" si="168"/>
        <v>51.913500000000006</v>
      </c>
      <c r="CR150">
        <f t="shared" si="169"/>
        <v>0</v>
      </c>
      <c r="CS150">
        <f t="shared" si="170"/>
        <v>0</v>
      </c>
      <c r="CT150">
        <f t="shared" si="171"/>
        <v>222.80359999999999</v>
      </c>
      <c r="CU150">
        <f t="shared" si="172"/>
        <v>0</v>
      </c>
      <c r="CV150">
        <f t="shared" si="173"/>
        <v>4</v>
      </c>
      <c r="CW150">
        <f t="shared" si="174"/>
        <v>0</v>
      </c>
      <c r="CX150">
        <f t="shared" si="175"/>
        <v>0</v>
      </c>
      <c r="CY150">
        <f t="shared" si="176"/>
        <v>48990.055199999995</v>
      </c>
      <c r="CZ150">
        <f t="shared" si="177"/>
        <v>34612.538999999997</v>
      </c>
      <c r="DC150" t="s">
        <v>6</v>
      </c>
      <c r="DD150" t="s">
        <v>6</v>
      </c>
      <c r="DE150" t="s">
        <v>6</v>
      </c>
      <c r="DF150" t="s">
        <v>6</v>
      </c>
      <c r="DG150" t="s">
        <v>6</v>
      </c>
      <c r="DH150" t="s">
        <v>6</v>
      </c>
      <c r="DI150" t="s">
        <v>6</v>
      </c>
      <c r="DJ150" t="s">
        <v>6</v>
      </c>
      <c r="DK150" t="s">
        <v>6</v>
      </c>
      <c r="DL150" t="s">
        <v>6</v>
      </c>
      <c r="DM150" t="s">
        <v>6</v>
      </c>
      <c r="DN150">
        <v>0</v>
      </c>
      <c r="DO150">
        <v>0</v>
      </c>
      <c r="DP150">
        <v>1</v>
      </c>
      <c r="DQ150">
        <v>1</v>
      </c>
      <c r="DU150">
        <v>1013</v>
      </c>
      <c r="DV150" t="s">
        <v>18</v>
      </c>
      <c r="DW150" t="s">
        <v>18</v>
      </c>
      <c r="DX150">
        <v>1</v>
      </c>
      <c r="EE150">
        <v>16510374</v>
      </c>
      <c r="EF150">
        <v>3</v>
      </c>
      <c r="EG150" t="s">
        <v>23</v>
      </c>
      <c r="EH150">
        <v>0</v>
      </c>
      <c r="EI150" t="s">
        <v>6</v>
      </c>
      <c r="EJ150">
        <v>2</v>
      </c>
      <c r="EK150">
        <v>110004</v>
      </c>
      <c r="EL150" t="s">
        <v>39</v>
      </c>
      <c r="EM150" t="s">
        <v>25</v>
      </c>
      <c r="EO150" t="s">
        <v>6</v>
      </c>
      <c r="EQ150">
        <v>0</v>
      </c>
      <c r="ER150">
        <v>42.07</v>
      </c>
      <c r="ES150">
        <v>7.95</v>
      </c>
      <c r="ET150">
        <v>0</v>
      </c>
      <c r="EU150">
        <v>0</v>
      </c>
      <c r="EV150">
        <v>34.119999999999997</v>
      </c>
      <c r="EW150">
        <v>4</v>
      </c>
      <c r="EX150">
        <v>0</v>
      </c>
      <c r="EY150">
        <v>0</v>
      </c>
      <c r="FQ150">
        <v>0</v>
      </c>
      <c r="FR150">
        <f t="shared" si="178"/>
        <v>0</v>
      </c>
      <c r="FS150">
        <v>0</v>
      </c>
      <c r="FX150">
        <v>92</v>
      </c>
      <c r="FY150">
        <v>65</v>
      </c>
      <c r="GA150" t="s">
        <v>6</v>
      </c>
      <c r="GD150">
        <v>0</v>
      </c>
      <c r="GF150">
        <v>972300476</v>
      </c>
      <c r="GG150">
        <v>1</v>
      </c>
      <c r="GH150">
        <v>1</v>
      </c>
      <c r="GI150">
        <v>4</v>
      </c>
      <c r="GJ150">
        <v>0</v>
      </c>
      <c r="GK150">
        <f>ROUND(R150*(S12)/100,2)</f>
        <v>0</v>
      </c>
      <c r="GL150">
        <f t="shared" si="179"/>
        <v>0</v>
      </c>
      <c r="GM150">
        <f t="shared" si="180"/>
        <v>149259.99</v>
      </c>
      <c r="GN150">
        <f t="shared" si="181"/>
        <v>0</v>
      </c>
      <c r="GO150">
        <f t="shared" si="182"/>
        <v>149259.99</v>
      </c>
      <c r="GP150">
        <f t="shared" si="183"/>
        <v>0</v>
      </c>
      <c r="GR150">
        <v>0</v>
      </c>
      <c r="GS150">
        <v>3</v>
      </c>
      <c r="GT150">
        <v>0</v>
      </c>
      <c r="GU150" t="s">
        <v>6</v>
      </c>
      <c r="GV150">
        <f t="shared" si="184"/>
        <v>0</v>
      </c>
      <c r="GW150">
        <v>1</v>
      </c>
      <c r="GX150">
        <f t="shared" si="185"/>
        <v>0</v>
      </c>
      <c r="HA150">
        <v>0</v>
      </c>
      <c r="HB150">
        <v>0</v>
      </c>
      <c r="IK150">
        <v>0</v>
      </c>
    </row>
    <row r="151" spans="1:255" x14ac:dyDescent="0.2">
      <c r="A151" s="2">
        <v>18</v>
      </c>
      <c r="B151" s="2">
        <v>1</v>
      </c>
      <c r="C151" s="2">
        <v>292</v>
      </c>
      <c r="D151" s="2"/>
      <c r="E151" s="2" t="s">
        <v>247</v>
      </c>
      <c r="F151" s="2" t="s">
        <v>248</v>
      </c>
      <c r="G151" s="2" t="s">
        <v>249</v>
      </c>
      <c r="H151" s="2" t="s">
        <v>136</v>
      </c>
      <c r="I151" s="2">
        <f>I149*J151</f>
        <v>23.9</v>
      </c>
      <c r="J151" s="2">
        <v>9.9999999999999992E-2</v>
      </c>
      <c r="K151" s="2"/>
      <c r="L151" s="2"/>
      <c r="M151" s="2"/>
      <c r="N151" s="2"/>
      <c r="O151" s="2">
        <f t="shared" si="147"/>
        <v>3109.39</v>
      </c>
      <c r="P151" s="2">
        <f t="shared" si="148"/>
        <v>3109.39</v>
      </c>
      <c r="Q151" s="2">
        <f t="shared" si="149"/>
        <v>0</v>
      </c>
      <c r="R151" s="2">
        <f t="shared" si="150"/>
        <v>0</v>
      </c>
      <c r="S151" s="2">
        <f t="shared" si="151"/>
        <v>0</v>
      </c>
      <c r="T151" s="2">
        <f t="shared" si="152"/>
        <v>0</v>
      </c>
      <c r="U151" s="2">
        <f t="shared" si="153"/>
        <v>0</v>
      </c>
      <c r="V151" s="2">
        <f t="shared" si="154"/>
        <v>0</v>
      </c>
      <c r="W151" s="2">
        <f t="shared" si="155"/>
        <v>0</v>
      </c>
      <c r="X151" s="2">
        <f t="shared" si="156"/>
        <v>0</v>
      </c>
      <c r="Y151" s="2">
        <f t="shared" si="157"/>
        <v>0</v>
      </c>
      <c r="Z151" s="2"/>
      <c r="AA151" s="2">
        <v>16670159</v>
      </c>
      <c r="AB151" s="2">
        <f t="shared" si="158"/>
        <v>130.1</v>
      </c>
      <c r="AC151" s="2">
        <f t="shared" si="159"/>
        <v>130.1</v>
      </c>
      <c r="AD151" s="2">
        <f t="shared" si="160"/>
        <v>0</v>
      </c>
      <c r="AE151" s="2">
        <f t="shared" si="161"/>
        <v>0</v>
      </c>
      <c r="AF151" s="2">
        <f t="shared" si="162"/>
        <v>0</v>
      </c>
      <c r="AG151" s="2">
        <f t="shared" si="163"/>
        <v>0</v>
      </c>
      <c r="AH151" s="2">
        <f t="shared" si="164"/>
        <v>0</v>
      </c>
      <c r="AI151" s="2">
        <f t="shared" si="165"/>
        <v>0</v>
      </c>
      <c r="AJ151" s="2">
        <f t="shared" si="166"/>
        <v>0</v>
      </c>
      <c r="AK151" s="2">
        <v>130.1</v>
      </c>
      <c r="AL151" s="2">
        <v>130.1</v>
      </c>
      <c r="AM151" s="2">
        <v>0</v>
      </c>
      <c r="AN151" s="2">
        <v>0</v>
      </c>
      <c r="AO151" s="2">
        <v>0</v>
      </c>
      <c r="AP151" s="2">
        <v>0</v>
      </c>
      <c r="AQ151" s="2">
        <v>0</v>
      </c>
      <c r="AR151" s="2">
        <v>0</v>
      </c>
      <c r="AS151" s="2">
        <v>0</v>
      </c>
      <c r="AT151" s="2">
        <v>92</v>
      </c>
      <c r="AU151" s="2">
        <v>65</v>
      </c>
      <c r="AV151" s="2">
        <v>1</v>
      </c>
      <c r="AW151" s="2">
        <v>1</v>
      </c>
      <c r="AX151" s="2"/>
      <c r="AY151" s="2"/>
      <c r="AZ151" s="2">
        <v>1</v>
      </c>
      <c r="BA151" s="2">
        <v>1</v>
      </c>
      <c r="BB151" s="2">
        <v>1</v>
      </c>
      <c r="BC151" s="2">
        <v>1</v>
      </c>
      <c r="BD151" s="2" t="s">
        <v>6</v>
      </c>
      <c r="BE151" s="2" t="s">
        <v>6</v>
      </c>
      <c r="BF151" s="2" t="s">
        <v>6</v>
      </c>
      <c r="BG151" s="2" t="s">
        <v>6</v>
      </c>
      <c r="BH151" s="2">
        <v>3</v>
      </c>
      <c r="BI151" s="2">
        <v>2</v>
      </c>
      <c r="BJ151" s="2" t="s">
        <v>250</v>
      </c>
      <c r="BK151" s="2"/>
      <c r="BL151" s="2"/>
      <c r="BM151" s="2">
        <v>110004</v>
      </c>
      <c r="BN151" s="2">
        <v>0</v>
      </c>
      <c r="BO151" s="2" t="s">
        <v>6</v>
      </c>
      <c r="BP151" s="2">
        <v>0</v>
      </c>
      <c r="BQ151" s="2">
        <v>3</v>
      </c>
      <c r="BR151" s="2">
        <v>0</v>
      </c>
      <c r="BS151" s="2">
        <v>1</v>
      </c>
      <c r="BT151" s="2">
        <v>1</v>
      </c>
      <c r="BU151" s="2">
        <v>1</v>
      </c>
      <c r="BV151" s="2">
        <v>1</v>
      </c>
      <c r="BW151" s="2">
        <v>1</v>
      </c>
      <c r="BX151" s="2">
        <v>1</v>
      </c>
      <c r="BY151" s="2" t="s">
        <v>6</v>
      </c>
      <c r="BZ151" s="2">
        <v>92</v>
      </c>
      <c r="CA151" s="2">
        <v>65</v>
      </c>
      <c r="CB151" s="2"/>
      <c r="CC151" s="2"/>
      <c r="CD151" s="2"/>
      <c r="CE151" s="2"/>
      <c r="CF151" s="2">
        <v>0</v>
      </c>
      <c r="CG151" s="2">
        <v>0</v>
      </c>
      <c r="CH151" s="2"/>
      <c r="CI151" s="2"/>
      <c r="CJ151" s="2"/>
      <c r="CK151" s="2"/>
      <c r="CL151" s="2"/>
      <c r="CM151" s="2">
        <v>0</v>
      </c>
      <c r="CN151" s="2" t="s">
        <v>6</v>
      </c>
      <c r="CO151" s="2">
        <v>0</v>
      </c>
      <c r="CP151" s="2">
        <f t="shared" si="167"/>
        <v>3109.39</v>
      </c>
      <c r="CQ151" s="2">
        <f t="shared" si="168"/>
        <v>130.1</v>
      </c>
      <c r="CR151" s="2">
        <f t="shared" si="169"/>
        <v>0</v>
      </c>
      <c r="CS151" s="2">
        <f t="shared" si="170"/>
        <v>0</v>
      </c>
      <c r="CT151" s="2">
        <f t="shared" si="171"/>
        <v>0</v>
      </c>
      <c r="CU151" s="2">
        <f t="shared" si="172"/>
        <v>0</v>
      </c>
      <c r="CV151" s="2">
        <f t="shared" si="173"/>
        <v>0</v>
      </c>
      <c r="CW151" s="2">
        <f t="shared" si="174"/>
        <v>0</v>
      </c>
      <c r="CX151" s="2">
        <f t="shared" si="175"/>
        <v>0</v>
      </c>
      <c r="CY151" s="2">
        <f t="shared" si="176"/>
        <v>0</v>
      </c>
      <c r="CZ151" s="2">
        <f t="shared" si="177"/>
        <v>0</v>
      </c>
      <c r="DA151" s="2"/>
      <c r="DB151" s="2"/>
      <c r="DC151" s="2" t="s">
        <v>6</v>
      </c>
      <c r="DD151" s="2" t="s">
        <v>6</v>
      </c>
      <c r="DE151" s="2" t="s">
        <v>6</v>
      </c>
      <c r="DF151" s="2" t="s">
        <v>6</v>
      </c>
      <c r="DG151" s="2" t="s">
        <v>6</v>
      </c>
      <c r="DH151" s="2" t="s">
        <v>6</v>
      </c>
      <c r="DI151" s="2" t="s">
        <v>6</v>
      </c>
      <c r="DJ151" s="2" t="s">
        <v>6</v>
      </c>
      <c r="DK151" s="2" t="s">
        <v>6</v>
      </c>
      <c r="DL151" s="2" t="s">
        <v>6</v>
      </c>
      <c r="DM151" s="2" t="s">
        <v>6</v>
      </c>
      <c r="DN151" s="2">
        <v>0</v>
      </c>
      <c r="DO151" s="2">
        <v>0</v>
      </c>
      <c r="DP151" s="2">
        <v>1</v>
      </c>
      <c r="DQ151" s="2">
        <v>1</v>
      </c>
      <c r="DR151" s="2"/>
      <c r="DS151" s="2"/>
      <c r="DT151" s="2"/>
      <c r="DU151" s="2">
        <v>1010</v>
      </c>
      <c r="DV151" s="2" t="s">
        <v>136</v>
      </c>
      <c r="DW151" s="2" t="s">
        <v>136</v>
      </c>
      <c r="DX151" s="2">
        <v>10</v>
      </c>
      <c r="DY151" s="2"/>
      <c r="DZ151" s="2"/>
      <c r="EA151" s="2"/>
      <c r="EB151" s="2"/>
      <c r="EC151" s="2"/>
      <c r="ED151" s="2"/>
      <c r="EE151" s="2">
        <v>16510374</v>
      </c>
      <c r="EF151" s="2">
        <v>3</v>
      </c>
      <c r="EG151" s="2" t="s">
        <v>23</v>
      </c>
      <c r="EH151" s="2">
        <v>0</v>
      </c>
      <c r="EI151" s="2" t="s">
        <v>6</v>
      </c>
      <c r="EJ151" s="2">
        <v>2</v>
      </c>
      <c r="EK151" s="2">
        <v>110004</v>
      </c>
      <c r="EL151" s="2" t="s">
        <v>39</v>
      </c>
      <c r="EM151" s="2" t="s">
        <v>25</v>
      </c>
      <c r="EN151" s="2"/>
      <c r="EO151" s="2" t="s">
        <v>6</v>
      </c>
      <c r="EP151" s="2"/>
      <c r="EQ151" s="2">
        <v>0</v>
      </c>
      <c r="ER151" s="2">
        <v>130.1</v>
      </c>
      <c r="ES151" s="2">
        <v>130.1</v>
      </c>
      <c r="ET151" s="2">
        <v>0</v>
      </c>
      <c r="EU151" s="2">
        <v>0</v>
      </c>
      <c r="EV151" s="2">
        <v>0</v>
      </c>
      <c r="EW151" s="2">
        <v>0</v>
      </c>
      <c r="EX151" s="2">
        <v>0</v>
      </c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>
        <v>0</v>
      </c>
      <c r="FR151" s="2">
        <f t="shared" si="178"/>
        <v>0</v>
      </c>
      <c r="FS151" s="2">
        <v>0</v>
      </c>
      <c r="FT151" s="2"/>
      <c r="FU151" s="2"/>
      <c r="FV151" s="2"/>
      <c r="FW151" s="2"/>
      <c r="FX151" s="2">
        <v>92</v>
      </c>
      <c r="FY151" s="2">
        <v>65</v>
      </c>
      <c r="FZ151" s="2"/>
      <c r="GA151" s="2" t="s">
        <v>6</v>
      </c>
      <c r="GB151" s="2"/>
      <c r="GC151" s="2"/>
      <c r="GD151" s="2">
        <v>0</v>
      </c>
      <c r="GE151" s="2"/>
      <c r="GF151" s="2">
        <v>175250435</v>
      </c>
      <c r="GG151" s="2">
        <v>1</v>
      </c>
      <c r="GH151" s="2">
        <v>1</v>
      </c>
      <c r="GI151" s="2">
        <v>-2</v>
      </c>
      <c r="GJ151" s="2">
        <v>0</v>
      </c>
      <c r="GK151" s="2">
        <f>ROUND(R151*(R12)/100,2)</f>
        <v>0</v>
      </c>
      <c r="GL151" s="2">
        <f t="shared" si="179"/>
        <v>0</v>
      </c>
      <c r="GM151" s="2">
        <f t="shared" si="180"/>
        <v>3109.39</v>
      </c>
      <c r="GN151" s="2">
        <f t="shared" si="181"/>
        <v>0</v>
      </c>
      <c r="GO151" s="2">
        <f t="shared" si="182"/>
        <v>3109.39</v>
      </c>
      <c r="GP151" s="2">
        <f t="shared" si="183"/>
        <v>0</v>
      </c>
      <c r="GQ151" s="2"/>
      <c r="GR151" s="2">
        <v>0</v>
      </c>
      <c r="GS151" s="2">
        <v>3</v>
      </c>
      <c r="GT151" s="2">
        <v>0</v>
      </c>
      <c r="GU151" s="2" t="s">
        <v>6</v>
      </c>
      <c r="GV151" s="2">
        <f t="shared" si="184"/>
        <v>0</v>
      </c>
      <c r="GW151" s="2">
        <v>1</v>
      </c>
      <c r="GX151" s="2">
        <f t="shared" si="185"/>
        <v>0</v>
      </c>
      <c r="GY151" s="2"/>
      <c r="GZ151" s="2"/>
      <c r="HA151" s="2">
        <v>0</v>
      </c>
      <c r="HB151" s="2">
        <v>0</v>
      </c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  <c r="HO151" s="2"/>
      <c r="HP151" s="2"/>
      <c r="HQ151" s="2"/>
      <c r="HR151" s="2"/>
      <c r="HS151" s="2"/>
      <c r="HT151" s="2"/>
      <c r="HU151" s="2"/>
      <c r="HV151" s="2"/>
      <c r="HW151" s="2"/>
      <c r="HX151" s="2"/>
      <c r="HY151" s="2"/>
      <c r="HZ151" s="2"/>
      <c r="IA151" s="2"/>
      <c r="IB151" s="2"/>
      <c r="IC151" s="2"/>
      <c r="ID151" s="2"/>
      <c r="IE151" s="2"/>
      <c r="IF151" s="2"/>
      <c r="IG151" s="2"/>
      <c r="IH151" s="2"/>
      <c r="II151" s="2"/>
      <c r="IJ151" s="2"/>
      <c r="IK151" s="2">
        <v>0</v>
      </c>
      <c r="IL151" s="2"/>
      <c r="IM151" s="2"/>
      <c r="IN151" s="2"/>
      <c r="IO151" s="2"/>
      <c r="IP151" s="2"/>
      <c r="IQ151" s="2"/>
      <c r="IR151" s="2"/>
      <c r="IS151" s="2"/>
      <c r="IT151" s="2"/>
      <c r="IU151" s="2"/>
    </row>
    <row r="152" spans="1:255" x14ac:dyDescent="0.2">
      <c r="A152">
        <v>18</v>
      </c>
      <c r="B152">
        <v>1</v>
      </c>
      <c r="C152">
        <v>302</v>
      </c>
      <c r="E152" t="s">
        <v>247</v>
      </c>
      <c r="F152" t="s">
        <v>248</v>
      </c>
      <c r="G152" t="s">
        <v>249</v>
      </c>
      <c r="H152" t="s">
        <v>136</v>
      </c>
      <c r="I152">
        <f>I150*J152</f>
        <v>23.9</v>
      </c>
      <c r="J152">
        <v>9.9999999999999992E-2</v>
      </c>
      <c r="O152">
        <f t="shared" si="147"/>
        <v>20304.32</v>
      </c>
      <c r="P152">
        <f t="shared" si="148"/>
        <v>20304.32</v>
      </c>
      <c r="Q152">
        <f t="shared" si="149"/>
        <v>0</v>
      </c>
      <c r="R152">
        <f t="shared" si="150"/>
        <v>0</v>
      </c>
      <c r="S152">
        <f t="shared" si="151"/>
        <v>0</v>
      </c>
      <c r="T152">
        <f t="shared" si="152"/>
        <v>0</v>
      </c>
      <c r="U152">
        <f t="shared" si="153"/>
        <v>0</v>
      </c>
      <c r="V152">
        <f t="shared" si="154"/>
        <v>0</v>
      </c>
      <c r="W152">
        <f t="shared" si="155"/>
        <v>0</v>
      </c>
      <c r="X152">
        <f t="shared" si="156"/>
        <v>0</v>
      </c>
      <c r="Y152">
        <f t="shared" si="157"/>
        <v>0</v>
      </c>
      <c r="AA152">
        <v>16670161</v>
      </c>
      <c r="AB152">
        <f t="shared" si="158"/>
        <v>130.1</v>
      </c>
      <c r="AC152">
        <f t="shared" si="159"/>
        <v>130.1</v>
      </c>
      <c r="AD152">
        <f t="shared" si="160"/>
        <v>0</v>
      </c>
      <c r="AE152">
        <f t="shared" si="161"/>
        <v>0</v>
      </c>
      <c r="AF152">
        <f t="shared" si="162"/>
        <v>0</v>
      </c>
      <c r="AG152">
        <f t="shared" si="163"/>
        <v>0</v>
      </c>
      <c r="AH152">
        <f t="shared" si="164"/>
        <v>0</v>
      </c>
      <c r="AI152">
        <f t="shared" si="165"/>
        <v>0</v>
      </c>
      <c r="AJ152">
        <f t="shared" si="166"/>
        <v>0</v>
      </c>
      <c r="AK152">
        <v>130.1</v>
      </c>
      <c r="AL152">
        <v>130.1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92</v>
      </c>
      <c r="AU152">
        <v>65</v>
      </c>
      <c r="AV152">
        <v>1</v>
      </c>
      <c r="AW152">
        <v>1</v>
      </c>
      <c r="AZ152">
        <v>6.53</v>
      </c>
      <c r="BA152">
        <v>1</v>
      </c>
      <c r="BB152">
        <v>1</v>
      </c>
      <c r="BC152">
        <v>6.53</v>
      </c>
      <c r="BD152" t="s">
        <v>6</v>
      </c>
      <c r="BE152" t="s">
        <v>6</v>
      </c>
      <c r="BF152" t="s">
        <v>6</v>
      </c>
      <c r="BG152" t="s">
        <v>6</v>
      </c>
      <c r="BH152">
        <v>3</v>
      </c>
      <c r="BI152">
        <v>2</v>
      </c>
      <c r="BJ152" t="s">
        <v>250</v>
      </c>
      <c r="BM152">
        <v>110004</v>
      </c>
      <c r="BN152">
        <v>0</v>
      </c>
      <c r="BO152" t="s">
        <v>6</v>
      </c>
      <c r="BP152">
        <v>0</v>
      </c>
      <c r="BQ152">
        <v>3</v>
      </c>
      <c r="BR152">
        <v>0</v>
      </c>
      <c r="BS152">
        <v>1</v>
      </c>
      <c r="BT152">
        <v>1</v>
      </c>
      <c r="BU152">
        <v>1</v>
      </c>
      <c r="BV152">
        <v>1</v>
      </c>
      <c r="BW152">
        <v>1</v>
      </c>
      <c r="BX152">
        <v>1</v>
      </c>
      <c r="BY152" t="s">
        <v>6</v>
      </c>
      <c r="BZ152">
        <v>92</v>
      </c>
      <c r="CA152">
        <v>65</v>
      </c>
      <c r="CF152">
        <v>0</v>
      </c>
      <c r="CG152">
        <v>0</v>
      </c>
      <c r="CM152">
        <v>0</v>
      </c>
      <c r="CN152" t="s">
        <v>6</v>
      </c>
      <c r="CO152">
        <v>0</v>
      </c>
      <c r="CP152">
        <f t="shared" si="167"/>
        <v>20304.32</v>
      </c>
      <c r="CQ152">
        <f t="shared" si="168"/>
        <v>849.553</v>
      </c>
      <c r="CR152">
        <f t="shared" si="169"/>
        <v>0</v>
      </c>
      <c r="CS152">
        <f t="shared" si="170"/>
        <v>0</v>
      </c>
      <c r="CT152">
        <f t="shared" si="171"/>
        <v>0</v>
      </c>
      <c r="CU152">
        <f t="shared" si="172"/>
        <v>0</v>
      </c>
      <c r="CV152">
        <f t="shared" si="173"/>
        <v>0</v>
      </c>
      <c r="CW152">
        <f t="shared" si="174"/>
        <v>0</v>
      </c>
      <c r="CX152">
        <f t="shared" si="175"/>
        <v>0</v>
      </c>
      <c r="CY152">
        <f t="shared" si="176"/>
        <v>0</v>
      </c>
      <c r="CZ152">
        <f t="shared" si="177"/>
        <v>0</v>
      </c>
      <c r="DC152" t="s">
        <v>6</v>
      </c>
      <c r="DD152" t="s">
        <v>6</v>
      </c>
      <c r="DE152" t="s">
        <v>6</v>
      </c>
      <c r="DF152" t="s">
        <v>6</v>
      </c>
      <c r="DG152" t="s">
        <v>6</v>
      </c>
      <c r="DH152" t="s">
        <v>6</v>
      </c>
      <c r="DI152" t="s">
        <v>6</v>
      </c>
      <c r="DJ152" t="s">
        <v>6</v>
      </c>
      <c r="DK152" t="s">
        <v>6</v>
      </c>
      <c r="DL152" t="s">
        <v>6</v>
      </c>
      <c r="DM152" t="s">
        <v>6</v>
      </c>
      <c r="DN152">
        <v>0</v>
      </c>
      <c r="DO152">
        <v>0</v>
      </c>
      <c r="DP152">
        <v>1</v>
      </c>
      <c r="DQ152">
        <v>1</v>
      </c>
      <c r="DU152">
        <v>1010</v>
      </c>
      <c r="DV152" t="s">
        <v>136</v>
      </c>
      <c r="DW152" t="s">
        <v>136</v>
      </c>
      <c r="DX152">
        <v>10</v>
      </c>
      <c r="EE152">
        <v>16510374</v>
      </c>
      <c r="EF152">
        <v>3</v>
      </c>
      <c r="EG152" t="s">
        <v>23</v>
      </c>
      <c r="EH152">
        <v>0</v>
      </c>
      <c r="EI152" t="s">
        <v>6</v>
      </c>
      <c r="EJ152">
        <v>2</v>
      </c>
      <c r="EK152">
        <v>110004</v>
      </c>
      <c r="EL152" t="s">
        <v>39</v>
      </c>
      <c r="EM152" t="s">
        <v>25</v>
      </c>
      <c r="EO152" t="s">
        <v>6</v>
      </c>
      <c r="EQ152">
        <v>0</v>
      </c>
      <c r="ER152">
        <v>130.1</v>
      </c>
      <c r="ES152">
        <v>130.1</v>
      </c>
      <c r="ET152">
        <v>0</v>
      </c>
      <c r="EU152">
        <v>0</v>
      </c>
      <c r="EV152">
        <v>0</v>
      </c>
      <c r="EW152">
        <v>0</v>
      </c>
      <c r="EX152">
        <v>0</v>
      </c>
      <c r="FQ152">
        <v>0</v>
      </c>
      <c r="FR152">
        <f t="shared" si="178"/>
        <v>0</v>
      </c>
      <c r="FS152">
        <v>0</v>
      </c>
      <c r="FX152">
        <v>92</v>
      </c>
      <c r="FY152">
        <v>65</v>
      </c>
      <c r="GA152" t="s">
        <v>6</v>
      </c>
      <c r="GD152">
        <v>0</v>
      </c>
      <c r="GF152">
        <v>175250435</v>
      </c>
      <c r="GG152">
        <v>1</v>
      </c>
      <c r="GH152">
        <v>1</v>
      </c>
      <c r="GI152">
        <v>4</v>
      </c>
      <c r="GJ152">
        <v>0</v>
      </c>
      <c r="GK152">
        <f>ROUND(R152*(S12)/100,2)</f>
        <v>0</v>
      </c>
      <c r="GL152">
        <f t="shared" si="179"/>
        <v>0</v>
      </c>
      <c r="GM152">
        <f t="shared" si="180"/>
        <v>20304.32</v>
      </c>
      <c r="GN152">
        <f t="shared" si="181"/>
        <v>0</v>
      </c>
      <c r="GO152">
        <f t="shared" si="182"/>
        <v>20304.32</v>
      </c>
      <c r="GP152">
        <f t="shared" si="183"/>
        <v>0</v>
      </c>
      <c r="GR152">
        <v>0</v>
      </c>
      <c r="GS152">
        <v>3</v>
      </c>
      <c r="GT152">
        <v>0</v>
      </c>
      <c r="GU152" t="s">
        <v>6</v>
      </c>
      <c r="GV152">
        <f t="shared" si="184"/>
        <v>0</v>
      </c>
      <c r="GW152">
        <v>1</v>
      </c>
      <c r="GX152">
        <f t="shared" si="185"/>
        <v>0</v>
      </c>
      <c r="HA152">
        <v>0</v>
      </c>
      <c r="HB152">
        <v>0</v>
      </c>
      <c r="IK152">
        <v>0</v>
      </c>
    </row>
    <row r="153" spans="1:255" x14ac:dyDescent="0.2">
      <c r="A153" s="2">
        <v>17</v>
      </c>
      <c r="B153" s="2">
        <v>1</v>
      </c>
      <c r="C153" s="2">
        <f>ROW(SmtRes!A313)</f>
        <v>313</v>
      </c>
      <c r="D153" s="2">
        <f>ROW(EtalonRes!A268)</f>
        <v>268</v>
      </c>
      <c r="E153" s="2" t="s">
        <v>251</v>
      </c>
      <c r="F153" s="2" t="s">
        <v>252</v>
      </c>
      <c r="G153" s="2" t="s">
        <v>253</v>
      </c>
      <c r="H153" s="2" t="s">
        <v>18</v>
      </c>
      <c r="I153" s="2">
        <v>1</v>
      </c>
      <c r="J153" s="2">
        <v>0</v>
      </c>
      <c r="K153" s="2"/>
      <c r="L153" s="2"/>
      <c r="M153" s="2"/>
      <c r="N153" s="2"/>
      <c r="O153" s="2">
        <f t="shared" si="147"/>
        <v>156.43</v>
      </c>
      <c r="P153" s="2">
        <f t="shared" si="148"/>
        <v>45.3</v>
      </c>
      <c r="Q153" s="2">
        <f t="shared" si="149"/>
        <v>34.869999999999997</v>
      </c>
      <c r="R153" s="2">
        <f t="shared" si="150"/>
        <v>3.62</v>
      </c>
      <c r="S153" s="2">
        <f t="shared" si="151"/>
        <v>76.260000000000005</v>
      </c>
      <c r="T153" s="2">
        <f t="shared" si="152"/>
        <v>0</v>
      </c>
      <c r="U153" s="2">
        <f t="shared" si="153"/>
        <v>8.94</v>
      </c>
      <c r="V153" s="2">
        <f t="shared" si="154"/>
        <v>0.36</v>
      </c>
      <c r="W153" s="2">
        <f t="shared" si="155"/>
        <v>0</v>
      </c>
      <c r="X153" s="2">
        <f t="shared" si="156"/>
        <v>63.9</v>
      </c>
      <c r="Y153" s="2">
        <f t="shared" si="157"/>
        <v>47.93</v>
      </c>
      <c r="Z153" s="2"/>
      <c r="AA153" s="2">
        <v>16670159</v>
      </c>
      <c r="AB153" s="2">
        <f t="shared" si="158"/>
        <v>156.43</v>
      </c>
      <c r="AC153" s="2">
        <f t="shared" si="159"/>
        <v>45.3</v>
      </c>
      <c r="AD153" s="2">
        <f t="shared" si="160"/>
        <v>34.869999999999997</v>
      </c>
      <c r="AE153" s="2">
        <f t="shared" si="161"/>
        <v>3.62</v>
      </c>
      <c r="AF153" s="2">
        <f t="shared" si="162"/>
        <v>76.260000000000005</v>
      </c>
      <c r="AG153" s="2">
        <f t="shared" si="163"/>
        <v>0</v>
      </c>
      <c r="AH153" s="2">
        <f t="shared" si="164"/>
        <v>8.94</v>
      </c>
      <c r="AI153" s="2">
        <f t="shared" si="165"/>
        <v>0.36</v>
      </c>
      <c r="AJ153" s="2">
        <f t="shared" si="166"/>
        <v>0</v>
      </c>
      <c r="AK153" s="2">
        <v>156.43</v>
      </c>
      <c r="AL153" s="2">
        <v>45.3</v>
      </c>
      <c r="AM153" s="2">
        <v>34.869999999999997</v>
      </c>
      <c r="AN153" s="2">
        <v>3.62</v>
      </c>
      <c r="AO153" s="2">
        <v>76.260000000000005</v>
      </c>
      <c r="AP153" s="2">
        <v>0</v>
      </c>
      <c r="AQ153" s="2">
        <v>8.94</v>
      </c>
      <c r="AR153" s="2">
        <v>0.36</v>
      </c>
      <c r="AS153" s="2">
        <v>0</v>
      </c>
      <c r="AT153" s="2">
        <v>80</v>
      </c>
      <c r="AU153" s="2">
        <v>60</v>
      </c>
      <c r="AV153" s="2">
        <v>1</v>
      </c>
      <c r="AW153" s="2">
        <v>1</v>
      </c>
      <c r="AX153" s="2"/>
      <c r="AY153" s="2"/>
      <c r="AZ153" s="2">
        <v>1</v>
      </c>
      <c r="BA153" s="2">
        <v>1</v>
      </c>
      <c r="BB153" s="2">
        <v>1</v>
      </c>
      <c r="BC153" s="2">
        <v>1</v>
      </c>
      <c r="BD153" s="2" t="s">
        <v>6</v>
      </c>
      <c r="BE153" s="2" t="s">
        <v>6</v>
      </c>
      <c r="BF153" s="2" t="s">
        <v>6</v>
      </c>
      <c r="BG153" s="2" t="s">
        <v>6</v>
      </c>
      <c r="BH153" s="2">
        <v>0</v>
      </c>
      <c r="BI153" s="2">
        <v>2</v>
      </c>
      <c r="BJ153" s="2" t="s">
        <v>254</v>
      </c>
      <c r="BK153" s="2"/>
      <c r="BL153" s="2"/>
      <c r="BM153" s="2">
        <v>110001</v>
      </c>
      <c r="BN153" s="2">
        <v>0</v>
      </c>
      <c r="BO153" s="2" t="s">
        <v>6</v>
      </c>
      <c r="BP153" s="2">
        <v>0</v>
      </c>
      <c r="BQ153" s="2">
        <v>3</v>
      </c>
      <c r="BR153" s="2">
        <v>0</v>
      </c>
      <c r="BS153" s="2">
        <v>1</v>
      </c>
      <c r="BT153" s="2">
        <v>1</v>
      </c>
      <c r="BU153" s="2">
        <v>1</v>
      </c>
      <c r="BV153" s="2">
        <v>1</v>
      </c>
      <c r="BW153" s="2">
        <v>1</v>
      </c>
      <c r="BX153" s="2">
        <v>1</v>
      </c>
      <c r="BY153" s="2" t="s">
        <v>6</v>
      </c>
      <c r="BZ153" s="2">
        <v>80</v>
      </c>
      <c r="CA153" s="2">
        <v>60</v>
      </c>
      <c r="CB153" s="2"/>
      <c r="CC153" s="2"/>
      <c r="CD153" s="2"/>
      <c r="CE153" s="2"/>
      <c r="CF153" s="2">
        <v>0</v>
      </c>
      <c r="CG153" s="2">
        <v>0</v>
      </c>
      <c r="CH153" s="2"/>
      <c r="CI153" s="2"/>
      <c r="CJ153" s="2"/>
      <c r="CK153" s="2"/>
      <c r="CL153" s="2"/>
      <c r="CM153" s="2">
        <v>0</v>
      </c>
      <c r="CN153" s="2" t="s">
        <v>6</v>
      </c>
      <c r="CO153" s="2">
        <v>0</v>
      </c>
      <c r="CP153" s="2">
        <f t="shared" si="167"/>
        <v>156.43</v>
      </c>
      <c r="CQ153" s="2">
        <f t="shared" si="168"/>
        <v>45.3</v>
      </c>
      <c r="CR153" s="2">
        <f t="shared" si="169"/>
        <v>34.869999999999997</v>
      </c>
      <c r="CS153" s="2">
        <f t="shared" si="170"/>
        <v>3.62</v>
      </c>
      <c r="CT153" s="2">
        <f t="shared" si="171"/>
        <v>76.260000000000005</v>
      </c>
      <c r="CU153" s="2">
        <f t="shared" si="172"/>
        <v>0</v>
      </c>
      <c r="CV153" s="2">
        <f t="shared" si="173"/>
        <v>8.94</v>
      </c>
      <c r="CW153" s="2">
        <f t="shared" si="174"/>
        <v>0.36</v>
      </c>
      <c r="CX153" s="2">
        <f t="shared" si="175"/>
        <v>0</v>
      </c>
      <c r="CY153" s="2">
        <f t="shared" si="176"/>
        <v>63.904000000000003</v>
      </c>
      <c r="CZ153" s="2">
        <f t="shared" si="177"/>
        <v>47.928000000000004</v>
      </c>
      <c r="DA153" s="2"/>
      <c r="DB153" s="2"/>
      <c r="DC153" s="2" t="s">
        <v>6</v>
      </c>
      <c r="DD153" s="2" t="s">
        <v>6</v>
      </c>
      <c r="DE153" s="2" t="s">
        <v>6</v>
      </c>
      <c r="DF153" s="2" t="s">
        <v>6</v>
      </c>
      <c r="DG153" s="2" t="s">
        <v>6</v>
      </c>
      <c r="DH153" s="2" t="s">
        <v>6</v>
      </c>
      <c r="DI153" s="2" t="s">
        <v>6</v>
      </c>
      <c r="DJ153" s="2" t="s">
        <v>6</v>
      </c>
      <c r="DK153" s="2" t="s">
        <v>6</v>
      </c>
      <c r="DL153" s="2" t="s">
        <v>6</v>
      </c>
      <c r="DM153" s="2" t="s">
        <v>6</v>
      </c>
      <c r="DN153" s="2">
        <v>0</v>
      </c>
      <c r="DO153" s="2">
        <v>0</v>
      </c>
      <c r="DP153" s="2">
        <v>1</v>
      </c>
      <c r="DQ153" s="2">
        <v>1</v>
      </c>
      <c r="DR153" s="2"/>
      <c r="DS153" s="2"/>
      <c r="DT153" s="2"/>
      <c r="DU153" s="2">
        <v>1013</v>
      </c>
      <c r="DV153" s="2" t="s">
        <v>18</v>
      </c>
      <c r="DW153" s="2" t="s">
        <v>18</v>
      </c>
      <c r="DX153" s="2">
        <v>1</v>
      </c>
      <c r="DY153" s="2"/>
      <c r="DZ153" s="2"/>
      <c r="EA153" s="2"/>
      <c r="EB153" s="2"/>
      <c r="EC153" s="2"/>
      <c r="ED153" s="2"/>
      <c r="EE153" s="2">
        <v>16510373</v>
      </c>
      <c r="EF153" s="2">
        <v>3</v>
      </c>
      <c r="EG153" s="2" t="s">
        <v>23</v>
      </c>
      <c r="EH153" s="2">
        <v>0</v>
      </c>
      <c r="EI153" s="2" t="s">
        <v>6</v>
      </c>
      <c r="EJ153" s="2">
        <v>2</v>
      </c>
      <c r="EK153" s="2">
        <v>110001</v>
      </c>
      <c r="EL153" s="2" t="s">
        <v>195</v>
      </c>
      <c r="EM153" s="2" t="s">
        <v>25</v>
      </c>
      <c r="EN153" s="2"/>
      <c r="EO153" s="2" t="s">
        <v>6</v>
      </c>
      <c r="EP153" s="2"/>
      <c r="EQ153" s="2">
        <v>0</v>
      </c>
      <c r="ER153" s="2">
        <v>156.43</v>
      </c>
      <c r="ES153" s="2">
        <v>45.3</v>
      </c>
      <c r="ET153" s="2">
        <v>34.869999999999997</v>
      </c>
      <c r="EU153" s="2">
        <v>3.62</v>
      </c>
      <c r="EV153" s="2">
        <v>76.260000000000005</v>
      </c>
      <c r="EW153" s="2">
        <v>8.94</v>
      </c>
      <c r="EX153" s="2">
        <v>0.36</v>
      </c>
      <c r="EY153" s="2">
        <v>0</v>
      </c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>
        <v>0</v>
      </c>
      <c r="FR153" s="2">
        <f t="shared" si="178"/>
        <v>0</v>
      </c>
      <c r="FS153" s="2">
        <v>0</v>
      </c>
      <c r="FT153" s="2"/>
      <c r="FU153" s="2"/>
      <c r="FV153" s="2"/>
      <c r="FW153" s="2"/>
      <c r="FX153" s="2">
        <v>80</v>
      </c>
      <c r="FY153" s="2">
        <v>60</v>
      </c>
      <c r="FZ153" s="2"/>
      <c r="GA153" s="2" t="s">
        <v>6</v>
      </c>
      <c r="GB153" s="2"/>
      <c r="GC153" s="2"/>
      <c r="GD153" s="2">
        <v>0</v>
      </c>
      <c r="GE153" s="2"/>
      <c r="GF153" s="2">
        <v>-1308782726</v>
      </c>
      <c r="GG153" s="2">
        <v>1</v>
      </c>
      <c r="GH153" s="2">
        <v>1</v>
      </c>
      <c r="GI153" s="2">
        <v>-2</v>
      </c>
      <c r="GJ153" s="2">
        <v>0</v>
      </c>
      <c r="GK153" s="2">
        <f>ROUND(R153*(R12)/100,2)</f>
        <v>0</v>
      </c>
      <c r="GL153" s="2">
        <f t="shared" si="179"/>
        <v>0</v>
      </c>
      <c r="GM153" s="2">
        <f t="shared" si="180"/>
        <v>268.26</v>
      </c>
      <c r="GN153" s="2">
        <f t="shared" si="181"/>
        <v>0</v>
      </c>
      <c r="GO153" s="2">
        <f t="shared" si="182"/>
        <v>268.26</v>
      </c>
      <c r="GP153" s="2">
        <f t="shared" si="183"/>
        <v>0</v>
      </c>
      <c r="GQ153" s="2"/>
      <c r="GR153" s="2">
        <v>0</v>
      </c>
      <c r="GS153" s="2">
        <v>3</v>
      </c>
      <c r="GT153" s="2">
        <v>0</v>
      </c>
      <c r="GU153" s="2" t="s">
        <v>6</v>
      </c>
      <c r="GV153" s="2">
        <f t="shared" si="184"/>
        <v>0</v>
      </c>
      <c r="GW153" s="2">
        <v>1</v>
      </c>
      <c r="GX153" s="2">
        <f t="shared" si="185"/>
        <v>0</v>
      </c>
      <c r="GY153" s="2"/>
      <c r="GZ153" s="2"/>
      <c r="HA153" s="2">
        <v>0</v>
      </c>
      <c r="HB153" s="2">
        <v>0</v>
      </c>
      <c r="HC153" s="2"/>
      <c r="HD153" s="2"/>
      <c r="HE153" s="2"/>
      <c r="HF153" s="2"/>
      <c r="HG153" s="2"/>
      <c r="HH153" s="2"/>
      <c r="HI153" s="2"/>
      <c r="HJ153" s="2"/>
      <c r="HK153" s="2"/>
      <c r="HL153" s="2"/>
      <c r="HM153" s="2"/>
      <c r="HN153" s="2"/>
      <c r="HO153" s="2"/>
      <c r="HP153" s="2"/>
      <c r="HQ153" s="2"/>
      <c r="HR153" s="2"/>
      <c r="HS153" s="2"/>
      <c r="HT153" s="2"/>
      <c r="HU153" s="2"/>
      <c r="HV153" s="2"/>
      <c r="HW153" s="2"/>
      <c r="HX153" s="2"/>
      <c r="HY153" s="2"/>
      <c r="HZ153" s="2"/>
      <c r="IA153" s="2"/>
      <c r="IB153" s="2"/>
      <c r="IC153" s="2"/>
      <c r="ID153" s="2"/>
      <c r="IE153" s="2"/>
      <c r="IF153" s="2"/>
      <c r="IG153" s="2"/>
      <c r="IH153" s="2"/>
      <c r="II153" s="2"/>
      <c r="IJ153" s="2"/>
      <c r="IK153" s="2">
        <v>0</v>
      </c>
      <c r="IL153" s="2"/>
      <c r="IM153" s="2"/>
      <c r="IN153" s="2"/>
      <c r="IO153" s="2"/>
      <c r="IP153" s="2"/>
      <c r="IQ153" s="2"/>
      <c r="IR153" s="2"/>
      <c r="IS153" s="2"/>
      <c r="IT153" s="2"/>
      <c r="IU153" s="2"/>
    </row>
    <row r="154" spans="1:255" x14ac:dyDescent="0.2">
      <c r="A154">
        <v>17</v>
      </c>
      <c r="B154">
        <v>1</v>
      </c>
      <c r="C154">
        <f>ROW(SmtRes!A322)</f>
        <v>322</v>
      </c>
      <c r="D154">
        <f>ROW(EtalonRes!A276)</f>
        <v>276</v>
      </c>
      <c r="E154" t="s">
        <v>251</v>
      </c>
      <c r="F154" t="s">
        <v>252</v>
      </c>
      <c r="G154" t="s">
        <v>253</v>
      </c>
      <c r="H154" t="s">
        <v>18</v>
      </c>
      <c r="I154">
        <v>1</v>
      </c>
      <c r="J154">
        <v>0</v>
      </c>
      <c r="O154">
        <f t="shared" si="147"/>
        <v>1021.49</v>
      </c>
      <c r="P154">
        <f t="shared" si="148"/>
        <v>295.81</v>
      </c>
      <c r="Q154">
        <f t="shared" si="149"/>
        <v>227.7</v>
      </c>
      <c r="R154">
        <f t="shared" si="150"/>
        <v>23.64</v>
      </c>
      <c r="S154">
        <f t="shared" si="151"/>
        <v>497.98</v>
      </c>
      <c r="T154">
        <f t="shared" si="152"/>
        <v>0</v>
      </c>
      <c r="U154">
        <f t="shared" si="153"/>
        <v>8.94</v>
      </c>
      <c r="V154">
        <f t="shared" si="154"/>
        <v>0.36</v>
      </c>
      <c r="W154">
        <f t="shared" si="155"/>
        <v>0</v>
      </c>
      <c r="X154">
        <f t="shared" si="156"/>
        <v>417.3</v>
      </c>
      <c r="Y154">
        <f t="shared" si="157"/>
        <v>312.97000000000003</v>
      </c>
      <c r="AA154">
        <v>16670161</v>
      </c>
      <c r="AB154">
        <f t="shared" si="158"/>
        <v>156.43</v>
      </c>
      <c r="AC154">
        <f t="shared" si="159"/>
        <v>45.3</v>
      </c>
      <c r="AD154">
        <f t="shared" si="160"/>
        <v>34.869999999999997</v>
      </c>
      <c r="AE154">
        <f t="shared" si="161"/>
        <v>3.62</v>
      </c>
      <c r="AF154">
        <f t="shared" si="162"/>
        <v>76.260000000000005</v>
      </c>
      <c r="AG154">
        <f t="shared" si="163"/>
        <v>0</v>
      </c>
      <c r="AH154">
        <f t="shared" si="164"/>
        <v>8.94</v>
      </c>
      <c r="AI154">
        <f t="shared" si="165"/>
        <v>0.36</v>
      </c>
      <c r="AJ154">
        <f t="shared" si="166"/>
        <v>0</v>
      </c>
      <c r="AK154">
        <v>156.43</v>
      </c>
      <c r="AL154">
        <v>45.3</v>
      </c>
      <c r="AM154">
        <v>34.869999999999997</v>
      </c>
      <c r="AN154">
        <v>3.62</v>
      </c>
      <c r="AO154">
        <v>76.260000000000005</v>
      </c>
      <c r="AP154">
        <v>0</v>
      </c>
      <c r="AQ154">
        <v>8.94</v>
      </c>
      <c r="AR154">
        <v>0.36</v>
      </c>
      <c r="AS154">
        <v>0</v>
      </c>
      <c r="AT154">
        <v>80</v>
      </c>
      <c r="AU154">
        <v>60</v>
      </c>
      <c r="AV154">
        <v>1</v>
      </c>
      <c r="AW154">
        <v>1</v>
      </c>
      <c r="AZ154">
        <v>6.53</v>
      </c>
      <c r="BA154">
        <v>6.53</v>
      </c>
      <c r="BB154">
        <v>6.53</v>
      </c>
      <c r="BC154">
        <v>6.53</v>
      </c>
      <c r="BD154" t="s">
        <v>6</v>
      </c>
      <c r="BE154" t="s">
        <v>6</v>
      </c>
      <c r="BF154" t="s">
        <v>6</v>
      </c>
      <c r="BG154" t="s">
        <v>6</v>
      </c>
      <c r="BH154">
        <v>0</v>
      </c>
      <c r="BI154">
        <v>2</v>
      </c>
      <c r="BJ154" t="s">
        <v>254</v>
      </c>
      <c r="BM154">
        <v>110001</v>
      </c>
      <c r="BN154">
        <v>0</v>
      </c>
      <c r="BO154" t="s">
        <v>6</v>
      </c>
      <c r="BP154">
        <v>0</v>
      </c>
      <c r="BQ154">
        <v>3</v>
      </c>
      <c r="BR154">
        <v>0</v>
      </c>
      <c r="BS154">
        <v>6.53</v>
      </c>
      <c r="BT154">
        <v>1</v>
      </c>
      <c r="BU154">
        <v>1</v>
      </c>
      <c r="BV154">
        <v>1</v>
      </c>
      <c r="BW154">
        <v>1</v>
      </c>
      <c r="BX154">
        <v>1</v>
      </c>
      <c r="BY154" t="s">
        <v>6</v>
      </c>
      <c r="BZ154">
        <v>80</v>
      </c>
      <c r="CA154">
        <v>60</v>
      </c>
      <c r="CF154">
        <v>0</v>
      </c>
      <c r="CG154">
        <v>0</v>
      </c>
      <c r="CM154">
        <v>0</v>
      </c>
      <c r="CN154" t="s">
        <v>6</v>
      </c>
      <c r="CO154">
        <v>0</v>
      </c>
      <c r="CP154">
        <f t="shared" si="167"/>
        <v>1021.49</v>
      </c>
      <c r="CQ154">
        <f t="shared" si="168"/>
        <v>295.80899999999997</v>
      </c>
      <c r="CR154">
        <f t="shared" si="169"/>
        <v>227.7011</v>
      </c>
      <c r="CS154">
        <f t="shared" si="170"/>
        <v>23.6386</v>
      </c>
      <c r="CT154">
        <f t="shared" si="171"/>
        <v>497.97780000000006</v>
      </c>
      <c r="CU154">
        <f t="shared" si="172"/>
        <v>0</v>
      </c>
      <c r="CV154">
        <f t="shared" si="173"/>
        <v>8.94</v>
      </c>
      <c r="CW154">
        <f t="shared" si="174"/>
        <v>0.36</v>
      </c>
      <c r="CX154">
        <f t="shared" si="175"/>
        <v>0</v>
      </c>
      <c r="CY154">
        <f t="shared" si="176"/>
        <v>417.29599999999999</v>
      </c>
      <c r="CZ154">
        <f t="shared" si="177"/>
        <v>312.97199999999998</v>
      </c>
      <c r="DC154" t="s">
        <v>6</v>
      </c>
      <c r="DD154" t="s">
        <v>6</v>
      </c>
      <c r="DE154" t="s">
        <v>6</v>
      </c>
      <c r="DF154" t="s">
        <v>6</v>
      </c>
      <c r="DG154" t="s">
        <v>6</v>
      </c>
      <c r="DH154" t="s">
        <v>6</v>
      </c>
      <c r="DI154" t="s">
        <v>6</v>
      </c>
      <c r="DJ154" t="s">
        <v>6</v>
      </c>
      <c r="DK154" t="s">
        <v>6</v>
      </c>
      <c r="DL154" t="s">
        <v>6</v>
      </c>
      <c r="DM154" t="s">
        <v>6</v>
      </c>
      <c r="DN154">
        <v>0</v>
      </c>
      <c r="DO154">
        <v>0</v>
      </c>
      <c r="DP154">
        <v>1</v>
      </c>
      <c r="DQ154">
        <v>1</v>
      </c>
      <c r="DU154">
        <v>1013</v>
      </c>
      <c r="DV154" t="s">
        <v>18</v>
      </c>
      <c r="DW154" t="s">
        <v>18</v>
      </c>
      <c r="DX154">
        <v>1</v>
      </c>
      <c r="EE154">
        <v>16510373</v>
      </c>
      <c r="EF154">
        <v>3</v>
      </c>
      <c r="EG154" t="s">
        <v>23</v>
      </c>
      <c r="EH154">
        <v>0</v>
      </c>
      <c r="EI154" t="s">
        <v>6</v>
      </c>
      <c r="EJ154">
        <v>2</v>
      </c>
      <c r="EK154">
        <v>110001</v>
      </c>
      <c r="EL154" t="s">
        <v>195</v>
      </c>
      <c r="EM154" t="s">
        <v>25</v>
      </c>
      <c r="EO154" t="s">
        <v>6</v>
      </c>
      <c r="EQ154">
        <v>0</v>
      </c>
      <c r="ER154">
        <v>156.43</v>
      </c>
      <c r="ES154">
        <v>45.3</v>
      </c>
      <c r="ET154">
        <v>34.869999999999997</v>
      </c>
      <c r="EU154">
        <v>3.62</v>
      </c>
      <c r="EV154">
        <v>76.260000000000005</v>
      </c>
      <c r="EW154">
        <v>8.94</v>
      </c>
      <c r="EX154">
        <v>0.36</v>
      </c>
      <c r="EY154">
        <v>0</v>
      </c>
      <c r="FQ154">
        <v>0</v>
      </c>
      <c r="FR154">
        <f t="shared" si="178"/>
        <v>0</v>
      </c>
      <c r="FS154">
        <v>0</v>
      </c>
      <c r="FX154">
        <v>80</v>
      </c>
      <c r="FY154">
        <v>60</v>
      </c>
      <c r="GA154" t="s">
        <v>6</v>
      </c>
      <c r="GD154">
        <v>0</v>
      </c>
      <c r="GF154">
        <v>-1308782726</v>
      </c>
      <c r="GG154">
        <v>1</v>
      </c>
      <c r="GH154">
        <v>1</v>
      </c>
      <c r="GI154">
        <v>4</v>
      </c>
      <c r="GJ154">
        <v>0</v>
      </c>
      <c r="GK154">
        <f>ROUND(R154*(S12)/100,2)</f>
        <v>0</v>
      </c>
      <c r="GL154">
        <f t="shared" si="179"/>
        <v>0</v>
      </c>
      <c r="GM154">
        <f t="shared" si="180"/>
        <v>1751.76</v>
      </c>
      <c r="GN154">
        <f t="shared" si="181"/>
        <v>0</v>
      </c>
      <c r="GO154">
        <f t="shared" si="182"/>
        <v>1751.76</v>
      </c>
      <c r="GP154">
        <f t="shared" si="183"/>
        <v>0</v>
      </c>
      <c r="GR154">
        <v>0</v>
      </c>
      <c r="GS154">
        <v>3</v>
      </c>
      <c r="GT154">
        <v>0</v>
      </c>
      <c r="GU154" t="s">
        <v>6</v>
      </c>
      <c r="GV154">
        <f t="shared" si="184"/>
        <v>0</v>
      </c>
      <c r="GW154">
        <v>1</v>
      </c>
      <c r="GX154">
        <f t="shared" si="185"/>
        <v>0</v>
      </c>
      <c r="HA154">
        <v>0</v>
      </c>
      <c r="HB154">
        <v>0</v>
      </c>
      <c r="IK154">
        <v>0</v>
      </c>
    </row>
    <row r="155" spans="1:255" x14ac:dyDescent="0.2">
      <c r="A155" s="2">
        <v>18</v>
      </c>
      <c r="B155" s="2">
        <v>1</v>
      </c>
      <c r="C155" s="2">
        <v>312</v>
      </c>
      <c r="D155" s="2"/>
      <c r="E155" s="2" t="s">
        <v>255</v>
      </c>
      <c r="F155" s="2" t="s">
        <v>256</v>
      </c>
      <c r="G155" s="2" t="s">
        <v>257</v>
      </c>
      <c r="H155" s="2" t="s">
        <v>113</v>
      </c>
      <c r="I155" s="2">
        <f>I153*J155</f>
        <v>1</v>
      </c>
      <c r="J155" s="2">
        <v>1</v>
      </c>
      <c r="K155" s="2"/>
      <c r="L155" s="2"/>
      <c r="M155" s="2"/>
      <c r="N155" s="2"/>
      <c r="O155" s="2">
        <f t="shared" si="147"/>
        <v>5415.89</v>
      </c>
      <c r="P155" s="2">
        <f t="shared" si="148"/>
        <v>5415.89</v>
      </c>
      <c r="Q155" s="2">
        <f t="shared" si="149"/>
        <v>0</v>
      </c>
      <c r="R155" s="2">
        <f t="shared" si="150"/>
        <v>0</v>
      </c>
      <c r="S155" s="2">
        <f t="shared" si="151"/>
        <v>0</v>
      </c>
      <c r="T155" s="2">
        <f t="shared" si="152"/>
        <v>0</v>
      </c>
      <c r="U155" s="2">
        <f t="shared" si="153"/>
        <v>0</v>
      </c>
      <c r="V155" s="2">
        <f t="shared" si="154"/>
        <v>0</v>
      </c>
      <c r="W155" s="2">
        <f t="shared" si="155"/>
        <v>0</v>
      </c>
      <c r="X155" s="2">
        <f t="shared" si="156"/>
        <v>0</v>
      </c>
      <c r="Y155" s="2">
        <f t="shared" si="157"/>
        <v>0</v>
      </c>
      <c r="Z155" s="2"/>
      <c r="AA155" s="2">
        <v>16670159</v>
      </c>
      <c r="AB155" s="2">
        <f t="shared" si="158"/>
        <v>5415.89</v>
      </c>
      <c r="AC155" s="2">
        <f t="shared" si="159"/>
        <v>5415.89</v>
      </c>
      <c r="AD155" s="2">
        <f t="shared" si="160"/>
        <v>0</v>
      </c>
      <c r="AE155" s="2">
        <f t="shared" si="161"/>
        <v>0</v>
      </c>
      <c r="AF155" s="2">
        <f t="shared" si="162"/>
        <v>0</v>
      </c>
      <c r="AG155" s="2">
        <f t="shared" si="163"/>
        <v>0</v>
      </c>
      <c r="AH155" s="2">
        <f t="shared" si="164"/>
        <v>0</v>
      </c>
      <c r="AI155" s="2">
        <f t="shared" si="165"/>
        <v>0</v>
      </c>
      <c r="AJ155" s="2">
        <f t="shared" si="166"/>
        <v>0</v>
      </c>
      <c r="AK155" s="2">
        <v>5415.89</v>
      </c>
      <c r="AL155" s="2">
        <v>5415.89</v>
      </c>
      <c r="AM155" s="2">
        <v>0</v>
      </c>
      <c r="AN155" s="2">
        <v>0</v>
      </c>
      <c r="AO155" s="2">
        <v>0</v>
      </c>
      <c r="AP155" s="2">
        <v>0</v>
      </c>
      <c r="AQ155" s="2">
        <v>0</v>
      </c>
      <c r="AR155" s="2">
        <v>0</v>
      </c>
      <c r="AS155" s="2">
        <v>0</v>
      </c>
      <c r="AT155" s="2">
        <v>80</v>
      </c>
      <c r="AU155" s="2">
        <v>60</v>
      </c>
      <c r="AV155" s="2">
        <v>1</v>
      </c>
      <c r="AW155" s="2">
        <v>1</v>
      </c>
      <c r="AX155" s="2"/>
      <c r="AY155" s="2"/>
      <c r="AZ155" s="2">
        <v>1</v>
      </c>
      <c r="BA155" s="2">
        <v>1</v>
      </c>
      <c r="BB155" s="2">
        <v>1</v>
      </c>
      <c r="BC155" s="2">
        <v>1</v>
      </c>
      <c r="BD155" s="2" t="s">
        <v>6</v>
      </c>
      <c r="BE155" s="2" t="s">
        <v>6</v>
      </c>
      <c r="BF155" s="2" t="s">
        <v>6</v>
      </c>
      <c r="BG155" s="2" t="s">
        <v>6</v>
      </c>
      <c r="BH155" s="2">
        <v>3</v>
      </c>
      <c r="BI155" s="2">
        <v>2</v>
      </c>
      <c r="BJ155" s="2" t="s">
        <v>258</v>
      </c>
      <c r="BK155" s="2"/>
      <c r="BL155" s="2"/>
      <c r="BM155" s="2">
        <v>110001</v>
      </c>
      <c r="BN155" s="2">
        <v>0</v>
      </c>
      <c r="BO155" s="2" t="s">
        <v>6</v>
      </c>
      <c r="BP155" s="2">
        <v>0</v>
      </c>
      <c r="BQ155" s="2">
        <v>3</v>
      </c>
      <c r="BR155" s="2">
        <v>0</v>
      </c>
      <c r="BS155" s="2">
        <v>1</v>
      </c>
      <c r="BT155" s="2">
        <v>1</v>
      </c>
      <c r="BU155" s="2">
        <v>1</v>
      </c>
      <c r="BV155" s="2">
        <v>1</v>
      </c>
      <c r="BW155" s="2">
        <v>1</v>
      </c>
      <c r="BX155" s="2">
        <v>1</v>
      </c>
      <c r="BY155" s="2" t="s">
        <v>6</v>
      </c>
      <c r="BZ155" s="2">
        <v>80</v>
      </c>
      <c r="CA155" s="2">
        <v>60</v>
      </c>
      <c r="CB155" s="2"/>
      <c r="CC155" s="2"/>
      <c r="CD155" s="2"/>
      <c r="CE155" s="2"/>
      <c r="CF155" s="2">
        <v>0</v>
      </c>
      <c r="CG155" s="2">
        <v>0</v>
      </c>
      <c r="CH155" s="2"/>
      <c r="CI155" s="2"/>
      <c r="CJ155" s="2"/>
      <c r="CK155" s="2"/>
      <c r="CL155" s="2"/>
      <c r="CM155" s="2">
        <v>0</v>
      </c>
      <c r="CN155" s="2" t="s">
        <v>6</v>
      </c>
      <c r="CO155" s="2">
        <v>0</v>
      </c>
      <c r="CP155" s="2">
        <f t="shared" si="167"/>
        <v>5415.89</v>
      </c>
      <c r="CQ155" s="2">
        <f t="shared" si="168"/>
        <v>5415.89</v>
      </c>
      <c r="CR155" s="2">
        <f t="shared" si="169"/>
        <v>0</v>
      </c>
      <c r="CS155" s="2">
        <f t="shared" si="170"/>
        <v>0</v>
      </c>
      <c r="CT155" s="2">
        <f t="shared" si="171"/>
        <v>0</v>
      </c>
      <c r="CU155" s="2">
        <f t="shared" si="172"/>
        <v>0</v>
      </c>
      <c r="CV155" s="2">
        <f t="shared" si="173"/>
        <v>0</v>
      </c>
      <c r="CW155" s="2">
        <f t="shared" si="174"/>
        <v>0</v>
      </c>
      <c r="CX155" s="2">
        <f t="shared" si="175"/>
        <v>0</v>
      </c>
      <c r="CY155" s="2">
        <f t="shared" si="176"/>
        <v>0</v>
      </c>
      <c r="CZ155" s="2">
        <f t="shared" si="177"/>
        <v>0</v>
      </c>
      <c r="DA155" s="2"/>
      <c r="DB155" s="2"/>
      <c r="DC155" s="2" t="s">
        <v>6</v>
      </c>
      <c r="DD155" s="2" t="s">
        <v>6</v>
      </c>
      <c r="DE155" s="2" t="s">
        <v>6</v>
      </c>
      <c r="DF155" s="2" t="s">
        <v>6</v>
      </c>
      <c r="DG155" s="2" t="s">
        <v>6</v>
      </c>
      <c r="DH155" s="2" t="s">
        <v>6</v>
      </c>
      <c r="DI155" s="2" t="s">
        <v>6</v>
      </c>
      <c r="DJ155" s="2" t="s">
        <v>6</v>
      </c>
      <c r="DK155" s="2" t="s">
        <v>6</v>
      </c>
      <c r="DL155" s="2" t="s">
        <v>6</v>
      </c>
      <c r="DM155" s="2" t="s">
        <v>6</v>
      </c>
      <c r="DN155" s="2">
        <v>0</v>
      </c>
      <c r="DO155" s="2">
        <v>0</v>
      </c>
      <c r="DP155" s="2">
        <v>1</v>
      </c>
      <c r="DQ155" s="2">
        <v>1</v>
      </c>
      <c r="DR155" s="2"/>
      <c r="DS155" s="2"/>
      <c r="DT155" s="2"/>
      <c r="DU155" s="2">
        <v>1010</v>
      </c>
      <c r="DV155" s="2" t="s">
        <v>113</v>
      </c>
      <c r="DW155" s="2" t="s">
        <v>113</v>
      </c>
      <c r="DX155" s="2">
        <v>1</v>
      </c>
      <c r="DY155" s="2"/>
      <c r="DZ155" s="2"/>
      <c r="EA155" s="2"/>
      <c r="EB155" s="2"/>
      <c r="EC155" s="2"/>
      <c r="ED155" s="2"/>
      <c r="EE155" s="2">
        <v>16510373</v>
      </c>
      <c r="EF155" s="2">
        <v>3</v>
      </c>
      <c r="EG155" s="2" t="s">
        <v>23</v>
      </c>
      <c r="EH155" s="2">
        <v>0</v>
      </c>
      <c r="EI155" s="2" t="s">
        <v>6</v>
      </c>
      <c r="EJ155" s="2">
        <v>2</v>
      </c>
      <c r="EK155" s="2">
        <v>110001</v>
      </c>
      <c r="EL155" s="2" t="s">
        <v>195</v>
      </c>
      <c r="EM155" s="2" t="s">
        <v>25</v>
      </c>
      <c r="EN155" s="2"/>
      <c r="EO155" s="2" t="s">
        <v>6</v>
      </c>
      <c r="EP155" s="2"/>
      <c r="EQ155" s="2">
        <v>0</v>
      </c>
      <c r="ER155" s="2">
        <v>5415.89</v>
      </c>
      <c r="ES155" s="2">
        <v>5415.89</v>
      </c>
      <c r="ET155" s="2">
        <v>0</v>
      </c>
      <c r="EU155" s="2">
        <v>0</v>
      </c>
      <c r="EV155" s="2">
        <v>0</v>
      </c>
      <c r="EW155" s="2">
        <v>0</v>
      </c>
      <c r="EX155" s="2">
        <v>0</v>
      </c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>
        <v>0</v>
      </c>
      <c r="FR155" s="2">
        <f t="shared" si="178"/>
        <v>0</v>
      </c>
      <c r="FS155" s="2">
        <v>0</v>
      </c>
      <c r="FT155" s="2"/>
      <c r="FU155" s="2"/>
      <c r="FV155" s="2"/>
      <c r="FW155" s="2"/>
      <c r="FX155" s="2">
        <v>80</v>
      </c>
      <c r="FY155" s="2">
        <v>60</v>
      </c>
      <c r="FZ155" s="2"/>
      <c r="GA155" s="2" t="s">
        <v>6</v>
      </c>
      <c r="GB155" s="2"/>
      <c r="GC155" s="2"/>
      <c r="GD155" s="2">
        <v>0</v>
      </c>
      <c r="GE155" s="2"/>
      <c r="GF155" s="2">
        <v>1978589701</v>
      </c>
      <c r="GG155" s="2">
        <v>1</v>
      </c>
      <c r="GH155" s="2">
        <v>1</v>
      </c>
      <c r="GI155" s="2">
        <v>-2</v>
      </c>
      <c r="GJ155" s="2">
        <v>0</v>
      </c>
      <c r="GK155" s="2">
        <f>ROUND(R155*(R12)/100,2)</f>
        <v>0</v>
      </c>
      <c r="GL155" s="2">
        <f t="shared" si="179"/>
        <v>0</v>
      </c>
      <c r="GM155" s="2">
        <f t="shared" si="180"/>
        <v>5415.89</v>
      </c>
      <c r="GN155" s="2">
        <f t="shared" si="181"/>
        <v>0</v>
      </c>
      <c r="GO155" s="2">
        <f t="shared" si="182"/>
        <v>5415.89</v>
      </c>
      <c r="GP155" s="2">
        <f t="shared" si="183"/>
        <v>0</v>
      </c>
      <c r="GQ155" s="2"/>
      <c r="GR155" s="2">
        <v>0</v>
      </c>
      <c r="GS155" s="2">
        <v>3</v>
      </c>
      <c r="GT155" s="2">
        <v>0</v>
      </c>
      <c r="GU155" s="2" t="s">
        <v>6</v>
      </c>
      <c r="GV155" s="2">
        <f t="shared" si="184"/>
        <v>0</v>
      </c>
      <c r="GW155" s="2">
        <v>1</v>
      </c>
      <c r="GX155" s="2">
        <f t="shared" si="185"/>
        <v>0</v>
      </c>
      <c r="GY155" s="2"/>
      <c r="GZ155" s="2"/>
      <c r="HA155" s="2">
        <v>0</v>
      </c>
      <c r="HB155" s="2">
        <v>0</v>
      </c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  <c r="HO155" s="2"/>
      <c r="HP155" s="2"/>
      <c r="HQ155" s="2"/>
      <c r="HR155" s="2"/>
      <c r="HS155" s="2"/>
      <c r="HT155" s="2"/>
      <c r="HU155" s="2"/>
      <c r="HV155" s="2"/>
      <c r="HW155" s="2"/>
      <c r="HX155" s="2"/>
      <c r="HY155" s="2"/>
      <c r="HZ155" s="2"/>
      <c r="IA155" s="2"/>
      <c r="IB155" s="2"/>
      <c r="IC155" s="2"/>
      <c r="ID155" s="2"/>
      <c r="IE155" s="2"/>
      <c r="IF155" s="2"/>
      <c r="IG155" s="2"/>
      <c r="IH155" s="2"/>
      <c r="II155" s="2"/>
      <c r="IJ155" s="2"/>
      <c r="IK155" s="2">
        <v>0</v>
      </c>
      <c r="IL155" s="2"/>
      <c r="IM155" s="2"/>
      <c r="IN155" s="2"/>
      <c r="IO155" s="2"/>
      <c r="IP155" s="2"/>
      <c r="IQ155" s="2"/>
      <c r="IR155" s="2"/>
      <c r="IS155" s="2"/>
      <c r="IT155" s="2"/>
      <c r="IU155" s="2"/>
    </row>
    <row r="156" spans="1:255" x14ac:dyDescent="0.2">
      <c r="A156">
        <v>18</v>
      </c>
      <c r="B156">
        <v>1</v>
      </c>
      <c r="C156">
        <v>321</v>
      </c>
      <c r="E156" t="s">
        <v>255</v>
      </c>
      <c r="F156" t="s">
        <v>256</v>
      </c>
      <c r="G156" t="s">
        <v>257</v>
      </c>
      <c r="H156" t="s">
        <v>113</v>
      </c>
      <c r="I156">
        <f>I154*J156</f>
        <v>1</v>
      </c>
      <c r="J156">
        <v>1</v>
      </c>
      <c r="O156">
        <f t="shared" si="147"/>
        <v>35365.760000000002</v>
      </c>
      <c r="P156">
        <f t="shared" si="148"/>
        <v>35365.760000000002</v>
      </c>
      <c r="Q156">
        <f t="shared" si="149"/>
        <v>0</v>
      </c>
      <c r="R156">
        <f t="shared" si="150"/>
        <v>0</v>
      </c>
      <c r="S156">
        <f t="shared" si="151"/>
        <v>0</v>
      </c>
      <c r="T156">
        <f t="shared" si="152"/>
        <v>0</v>
      </c>
      <c r="U156">
        <f t="shared" si="153"/>
        <v>0</v>
      </c>
      <c r="V156">
        <f t="shared" si="154"/>
        <v>0</v>
      </c>
      <c r="W156">
        <f t="shared" si="155"/>
        <v>0</v>
      </c>
      <c r="X156">
        <f t="shared" si="156"/>
        <v>0</v>
      </c>
      <c r="Y156">
        <f t="shared" si="157"/>
        <v>0</v>
      </c>
      <c r="AA156">
        <v>16670161</v>
      </c>
      <c r="AB156">
        <f t="shared" si="158"/>
        <v>5415.89</v>
      </c>
      <c r="AC156">
        <f t="shared" si="159"/>
        <v>5415.89</v>
      </c>
      <c r="AD156">
        <f t="shared" si="160"/>
        <v>0</v>
      </c>
      <c r="AE156">
        <f t="shared" si="161"/>
        <v>0</v>
      </c>
      <c r="AF156">
        <f t="shared" si="162"/>
        <v>0</v>
      </c>
      <c r="AG156">
        <f t="shared" si="163"/>
        <v>0</v>
      </c>
      <c r="AH156">
        <f t="shared" si="164"/>
        <v>0</v>
      </c>
      <c r="AI156">
        <f t="shared" si="165"/>
        <v>0</v>
      </c>
      <c r="AJ156">
        <f t="shared" si="166"/>
        <v>0</v>
      </c>
      <c r="AK156">
        <v>5415.89</v>
      </c>
      <c r="AL156">
        <v>5415.89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80</v>
      </c>
      <c r="AU156">
        <v>60</v>
      </c>
      <c r="AV156">
        <v>1</v>
      </c>
      <c r="AW156">
        <v>1</v>
      </c>
      <c r="AZ156">
        <v>6.53</v>
      </c>
      <c r="BA156">
        <v>1</v>
      </c>
      <c r="BB156">
        <v>1</v>
      </c>
      <c r="BC156">
        <v>6.53</v>
      </c>
      <c r="BD156" t="s">
        <v>6</v>
      </c>
      <c r="BE156" t="s">
        <v>6</v>
      </c>
      <c r="BF156" t="s">
        <v>6</v>
      </c>
      <c r="BG156" t="s">
        <v>6</v>
      </c>
      <c r="BH156">
        <v>3</v>
      </c>
      <c r="BI156">
        <v>2</v>
      </c>
      <c r="BJ156" t="s">
        <v>258</v>
      </c>
      <c r="BM156">
        <v>110001</v>
      </c>
      <c r="BN156">
        <v>0</v>
      </c>
      <c r="BO156" t="s">
        <v>6</v>
      </c>
      <c r="BP156">
        <v>0</v>
      </c>
      <c r="BQ156">
        <v>3</v>
      </c>
      <c r="BR156">
        <v>0</v>
      </c>
      <c r="BS156">
        <v>1</v>
      </c>
      <c r="BT156">
        <v>1</v>
      </c>
      <c r="BU156">
        <v>1</v>
      </c>
      <c r="BV156">
        <v>1</v>
      </c>
      <c r="BW156">
        <v>1</v>
      </c>
      <c r="BX156">
        <v>1</v>
      </c>
      <c r="BY156" t="s">
        <v>6</v>
      </c>
      <c r="BZ156">
        <v>80</v>
      </c>
      <c r="CA156">
        <v>60</v>
      </c>
      <c r="CF156">
        <v>0</v>
      </c>
      <c r="CG156">
        <v>0</v>
      </c>
      <c r="CM156">
        <v>0</v>
      </c>
      <c r="CN156" t="s">
        <v>6</v>
      </c>
      <c r="CO156">
        <v>0</v>
      </c>
      <c r="CP156">
        <f t="shared" si="167"/>
        <v>35365.760000000002</v>
      </c>
      <c r="CQ156">
        <f t="shared" si="168"/>
        <v>35365.761700000003</v>
      </c>
      <c r="CR156">
        <f t="shared" si="169"/>
        <v>0</v>
      </c>
      <c r="CS156">
        <f t="shared" si="170"/>
        <v>0</v>
      </c>
      <c r="CT156">
        <f t="shared" si="171"/>
        <v>0</v>
      </c>
      <c r="CU156">
        <f t="shared" si="172"/>
        <v>0</v>
      </c>
      <c r="CV156">
        <f t="shared" si="173"/>
        <v>0</v>
      </c>
      <c r="CW156">
        <f t="shared" si="174"/>
        <v>0</v>
      </c>
      <c r="CX156">
        <f t="shared" si="175"/>
        <v>0</v>
      </c>
      <c r="CY156">
        <f t="shared" si="176"/>
        <v>0</v>
      </c>
      <c r="CZ156">
        <f t="shared" si="177"/>
        <v>0</v>
      </c>
      <c r="DC156" t="s">
        <v>6</v>
      </c>
      <c r="DD156" t="s">
        <v>6</v>
      </c>
      <c r="DE156" t="s">
        <v>6</v>
      </c>
      <c r="DF156" t="s">
        <v>6</v>
      </c>
      <c r="DG156" t="s">
        <v>6</v>
      </c>
      <c r="DH156" t="s">
        <v>6</v>
      </c>
      <c r="DI156" t="s">
        <v>6</v>
      </c>
      <c r="DJ156" t="s">
        <v>6</v>
      </c>
      <c r="DK156" t="s">
        <v>6</v>
      </c>
      <c r="DL156" t="s">
        <v>6</v>
      </c>
      <c r="DM156" t="s">
        <v>6</v>
      </c>
      <c r="DN156">
        <v>0</v>
      </c>
      <c r="DO156">
        <v>0</v>
      </c>
      <c r="DP156">
        <v>1</v>
      </c>
      <c r="DQ156">
        <v>1</v>
      </c>
      <c r="DU156">
        <v>1010</v>
      </c>
      <c r="DV156" t="s">
        <v>113</v>
      </c>
      <c r="DW156" t="s">
        <v>113</v>
      </c>
      <c r="DX156">
        <v>1</v>
      </c>
      <c r="EE156">
        <v>16510373</v>
      </c>
      <c r="EF156">
        <v>3</v>
      </c>
      <c r="EG156" t="s">
        <v>23</v>
      </c>
      <c r="EH156">
        <v>0</v>
      </c>
      <c r="EI156" t="s">
        <v>6</v>
      </c>
      <c r="EJ156">
        <v>2</v>
      </c>
      <c r="EK156">
        <v>110001</v>
      </c>
      <c r="EL156" t="s">
        <v>195</v>
      </c>
      <c r="EM156" t="s">
        <v>25</v>
      </c>
      <c r="EO156" t="s">
        <v>6</v>
      </c>
      <c r="EQ156">
        <v>0</v>
      </c>
      <c r="ER156">
        <v>5415.89</v>
      </c>
      <c r="ES156">
        <v>5415.89</v>
      </c>
      <c r="ET156">
        <v>0</v>
      </c>
      <c r="EU156">
        <v>0</v>
      </c>
      <c r="EV156">
        <v>0</v>
      </c>
      <c r="EW156">
        <v>0</v>
      </c>
      <c r="EX156">
        <v>0</v>
      </c>
      <c r="FQ156">
        <v>0</v>
      </c>
      <c r="FR156">
        <f t="shared" si="178"/>
        <v>0</v>
      </c>
      <c r="FS156">
        <v>0</v>
      </c>
      <c r="FX156">
        <v>80</v>
      </c>
      <c r="FY156">
        <v>60</v>
      </c>
      <c r="GA156" t="s">
        <v>6</v>
      </c>
      <c r="GD156">
        <v>0</v>
      </c>
      <c r="GF156">
        <v>1978589701</v>
      </c>
      <c r="GG156">
        <v>1</v>
      </c>
      <c r="GH156">
        <v>1</v>
      </c>
      <c r="GI156">
        <v>4</v>
      </c>
      <c r="GJ156">
        <v>0</v>
      </c>
      <c r="GK156">
        <f>ROUND(R156*(S12)/100,2)</f>
        <v>0</v>
      </c>
      <c r="GL156">
        <f t="shared" si="179"/>
        <v>0</v>
      </c>
      <c r="GM156">
        <f t="shared" si="180"/>
        <v>35365.760000000002</v>
      </c>
      <c r="GN156">
        <f t="shared" si="181"/>
        <v>0</v>
      </c>
      <c r="GO156">
        <f t="shared" si="182"/>
        <v>35365.760000000002</v>
      </c>
      <c r="GP156">
        <f t="shared" si="183"/>
        <v>0</v>
      </c>
      <c r="GR156">
        <v>0</v>
      </c>
      <c r="GS156">
        <v>3</v>
      </c>
      <c r="GT156">
        <v>0</v>
      </c>
      <c r="GU156" t="s">
        <v>6</v>
      </c>
      <c r="GV156">
        <f t="shared" si="184"/>
        <v>0</v>
      </c>
      <c r="GW156">
        <v>1</v>
      </c>
      <c r="GX156">
        <f t="shared" si="185"/>
        <v>0</v>
      </c>
      <c r="HA156">
        <v>0</v>
      </c>
      <c r="HB156">
        <v>0</v>
      </c>
      <c r="IK156">
        <v>0</v>
      </c>
    </row>
    <row r="157" spans="1:255" x14ac:dyDescent="0.2">
      <c r="A157" s="2">
        <v>17</v>
      </c>
      <c r="B157" s="2">
        <v>1</v>
      </c>
      <c r="C157" s="2">
        <f>ROW(SmtRes!A328)</f>
        <v>328</v>
      </c>
      <c r="D157" s="2">
        <f>ROW(EtalonRes!A281)</f>
        <v>281</v>
      </c>
      <c r="E157" s="2" t="s">
        <v>259</v>
      </c>
      <c r="F157" s="2" t="s">
        <v>260</v>
      </c>
      <c r="G157" s="2" t="s">
        <v>261</v>
      </c>
      <c r="H157" s="2" t="s">
        <v>262</v>
      </c>
      <c r="I157" s="2">
        <v>6</v>
      </c>
      <c r="J157" s="2">
        <v>0</v>
      </c>
      <c r="K157" s="2"/>
      <c r="L157" s="2"/>
      <c r="M157" s="2"/>
      <c r="N157" s="2"/>
      <c r="O157" s="2">
        <f t="shared" si="147"/>
        <v>334.32</v>
      </c>
      <c r="P157" s="2">
        <f t="shared" si="148"/>
        <v>3</v>
      </c>
      <c r="Q157" s="2">
        <f t="shared" si="149"/>
        <v>181.26</v>
      </c>
      <c r="R157" s="2">
        <f t="shared" si="150"/>
        <v>25.62</v>
      </c>
      <c r="S157" s="2">
        <f t="shared" si="151"/>
        <v>150.06</v>
      </c>
      <c r="T157" s="2">
        <f t="shared" si="152"/>
        <v>0</v>
      </c>
      <c r="U157" s="2">
        <f t="shared" si="153"/>
        <v>15.600000000000001</v>
      </c>
      <c r="V157" s="2">
        <f t="shared" si="154"/>
        <v>2.04</v>
      </c>
      <c r="W157" s="2">
        <f t="shared" si="155"/>
        <v>0</v>
      </c>
      <c r="X157" s="2">
        <f t="shared" si="156"/>
        <v>166.9</v>
      </c>
      <c r="Y157" s="2">
        <f t="shared" si="157"/>
        <v>114.19</v>
      </c>
      <c r="Z157" s="2"/>
      <c r="AA157" s="2">
        <v>16670159</v>
      </c>
      <c r="AB157" s="2">
        <f t="shared" si="158"/>
        <v>55.72</v>
      </c>
      <c r="AC157" s="2">
        <f t="shared" si="159"/>
        <v>0.5</v>
      </c>
      <c r="AD157" s="2">
        <f t="shared" si="160"/>
        <v>30.21</v>
      </c>
      <c r="AE157" s="2">
        <f t="shared" si="161"/>
        <v>4.2699999999999996</v>
      </c>
      <c r="AF157" s="2">
        <f t="shared" si="162"/>
        <v>25.01</v>
      </c>
      <c r="AG157" s="2">
        <f t="shared" si="163"/>
        <v>0</v>
      </c>
      <c r="AH157" s="2">
        <f t="shared" si="164"/>
        <v>2.6</v>
      </c>
      <c r="AI157" s="2">
        <f t="shared" si="165"/>
        <v>0.34</v>
      </c>
      <c r="AJ157" s="2">
        <f t="shared" si="166"/>
        <v>0</v>
      </c>
      <c r="AK157" s="2">
        <v>55.72</v>
      </c>
      <c r="AL157" s="2">
        <v>0.5</v>
      </c>
      <c r="AM157" s="2">
        <v>30.21</v>
      </c>
      <c r="AN157" s="2">
        <v>4.2699999999999996</v>
      </c>
      <c r="AO157" s="2">
        <v>25.01</v>
      </c>
      <c r="AP157" s="2">
        <v>0</v>
      </c>
      <c r="AQ157" s="2">
        <v>2.6</v>
      </c>
      <c r="AR157" s="2">
        <v>0.34</v>
      </c>
      <c r="AS157" s="2">
        <v>0</v>
      </c>
      <c r="AT157" s="2">
        <v>95</v>
      </c>
      <c r="AU157" s="2">
        <v>65</v>
      </c>
      <c r="AV157" s="2">
        <v>1</v>
      </c>
      <c r="AW157" s="2">
        <v>1</v>
      </c>
      <c r="AX157" s="2"/>
      <c r="AY157" s="2"/>
      <c r="AZ157" s="2">
        <v>1</v>
      </c>
      <c r="BA157" s="2">
        <v>1</v>
      </c>
      <c r="BB157" s="2">
        <v>1</v>
      </c>
      <c r="BC157" s="2">
        <v>1</v>
      </c>
      <c r="BD157" s="2" t="s">
        <v>6</v>
      </c>
      <c r="BE157" s="2" t="s">
        <v>6</v>
      </c>
      <c r="BF157" s="2" t="s">
        <v>6</v>
      </c>
      <c r="BG157" s="2" t="s">
        <v>6</v>
      </c>
      <c r="BH157" s="2">
        <v>0</v>
      </c>
      <c r="BI157" s="2">
        <v>2</v>
      </c>
      <c r="BJ157" s="2" t="s">
        <v>263</v>
      </c>
      <c r="BK157" s="2"/>
      <c r="BL157" s="2"/>
      <c r="BM157" s="2">
        <v>108001</v>
      </c>
      <c r="BN157" s="2">
        <v>0</v>
      </c>
      <c r="BO157" s="2" t="s">
        <v>6</v>
      </c>
      <c r="BP157" s="2">
        <v>0</v>
      </c>
      <c r="BQ157" s="2">
        <v>3</v>
      </c>
      <c r="BR157" s="2">
        <v>0</v>
      </c>
      <c r="BS157" s="2">
        <v>1</v>
      </c>
      <c r="BT157" s="2">
        <v>1</v>
      </c>
      <c r="BU157" s="2">
        <v>1</v>
      </c>
      <c r="BV157" s="2">
        <v>1</v>
      </c>
      <c r="BW157" s="2">
        <v>1</v>
      </c>
      <c r="BX157" s="2">
        <v>1</v>
      </c>
      <c r="BY157" s="2" t="s">
        <v>6</v>
      </c>
      <c r="BZ157" s="2">
        <v>95</v>
      </c>
      <c r="CA157" s="2">
        <v>65</v>
      </c>
      <c r="CB157" s="2"/>
      <c r="CC157" s="2"/>
      <c r="CD157" s="2"/>
      <c r="CE157" s="2"/>
      <c r="CF157" s="2">
        <v>0</v>
      </c>
      <c r="CG157" s="2">
        <v>0</v>
      </c>
      <c r="CH157" s="2"/>
      <c r="CI157" s="2"/>
      <c r="CJ157" s="2"/>
      <c r="CK157" s="2"/>
      <c r="CL157" s="2"/>
      <c r="CM157" s="2">
        <v>0</v>
      </c>
      <c r="CN157" s="2" t="s">
        <v>6</v>
      </c>
      <c r="CO157" s="2">
        <v>0</v>
      </c>
      <c r="CP157" s="2">
        <f t="shared" si="167"/>
        <v>334.32</v>
      </c>
      <c r="CQ157" s="2">
        <f t="shared" si="168"/>
        <v>0.5</v>
      </c>
      <c r="CR157" s="2">
        <f t="shared" si="169"/>
        <v>30.21</v>
      </c>
      <c r="CS157" s="2">
        <f t="shared" si="170"/>
        <v>4.2699999999999996</v>
      </c>
      <c r="CT157" s="2">
        <f t="shared" si="171"/>
        <v>25.01</v>
      </c>
      <c r="CU157" s="2">
        <f t="shared" si="172"/>
        <v>0</v>
      </c>
      <c r="CV157" s="2">
        <f t="shared" si="173"/>
        <v>2.6</v>
      </c>
      <c r="CW157" s="2">
        <f t="shared" si="174"/>
        <v>0.34</v>
      </c>
      <c r="CX157" s="2">
        <f t="shared" si="175"/>
        <v>0</v>
      </c>
      <c r="CY157" s="2">
        <f t="shared" si="176"/>
        <v>166.89600000000002</v>
      </c>
      <c r="CZ157" s="2">
        <f t="shared" si="177"/>
        <v>114.19200000000001</v>
      </c>
      <c r="DA157" s="2"/>
      <c r="DB157" s="2"/>
      <c r="DC157" s="2" t="s">
        <v>6</v>
      </c>
      <c r="DD157" s="2" t="s">
        <v>6</v>
      </c>
      <c r="DE157" s="2" t="s">
        <v>6</v>
      </c>
      <c r="DF157" s="2" t="s">
        <v>6</v>
      </c>
      <c r="DG157" s="2" t="s">
        <v>6</v>
      </c>
      <c r="DH157" s="2" t="s">
        <v>6</v>
      </c>
      <c r="DI157" s="2" t="s">
        <v>6</v>
      </c>
      <c r="DJ157" s="2" t="s">
        <v>6</v>
      </c>
      <c r="DK157" s="2" t="s">
        <v>6</v>
      </c>
      <c r="DL157" s="2" t="s">
        <v>6</v>
      </c>
      <c r="DM157" s="2" t="s">
        <v>6</v>
      </c>
      <c r="DN157" s="2">
        <v>0</v>
      </c>
      <c r="DO157" s="2">
        <v>0</v>
      </c>
      <c r="DP157" s="2">
        <v>1</v>
      </c>
      <c r="DQ157" s="2">
        <v>1</v>
      </c>
      <c r="DR157" s="2"/>
      <c r="DS157" s="2"/>
      <c r="DT157" s="2"/>
      <c r="DU157" s="2">
        <v>1013</v>
      </c>
      <c r="DV157" s="2" t="s">
        <v>262</v>
      </c>
      <c r="DW157" s="2" t="s">
        <v>262</v>
      </c>
      <c r="DX157" s="2">
        <v>1</v>
      </c>
      <c r="DY157" s="2"/>
      <c r="DZ157" s="2"/>
      <c r="EA157" s="2"/>
      <c r="EB157" s="2"/>
      <c r="EC157" s="2"/>
      <c r="ED157" s="2"/>
      <c r="EE157" s="2">
        <v>16510370</v>
      </c>
      <c r="EF157" s="2">
        <v>3</v>
      </c>
      <c r="EG157" s="2" t="s">
        <v>23</v>
      </c>
      <c r="EH157" s="2">
        <v>0</v>
      </c>
      <c r="EI157" s="2" t="s">
        <v>6</v>
      </c>
      <c r="EJ157" s="2">
        <v>2</v>
      </c>
      <c r="EK157" s="2">
        <v>108001</v>
      </c>
      <c r="EL157" s="2" t="s">
        <v>204</v>
      </c>
      <c r="EM157" s="2" t="s">
        <v>205</v>
      </c>
      <c r="EN157" s="2"/>
      <c r="EO157" s="2" t="s">
        <v>6</v>
      </c>
      <c r="EP157" s="2"/>
      <c r="EQ157" s="2">
        <v>0</v>
      </c>
      <c r="ER157" s="2">
        <v>55.72</v>
      </c>
      <c r="ES157" s="2">
        <v>0.5</v>
      </c>
      <c r="ET157" s="2">
        <v>30.21</v>
      </c>
      <c r="EU157" s="2">
        <v>4.2699999999999996</v>
      </c>
      <c r="EV157" s="2">
        <v>25.01</v>
      </c>
      <c r="EW157" s="2">
        <v>2.6</v>
      </c>
      <c r="EX157" s="2">
        <v>0.34</v>
      </c>
      <c r="EY157" s="2">
        <v>0</v>
      </c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>
        <v>0</v>
      </c>
      <c r="FR157" s="2">
        <f t="shared" si="178"/>
        <v>0</v>
      </c>
      <c r="FS157" s="2">
        <v>0</v>
      </c>
      <c r="FT157" s="2"/>
      <c r="FU157" s="2"/>
      <c r="FV157" s="2"/>
      <c r="FW157" s="2"/>
      <c r="FX157" s="2">
        <v>95</v>
      </c>
      <c r="FY157" s="2">
        <v>65</v>
      </c>
      <c r="FZ157" s="2"/>
      <c r="GA157" s="2" t="s">
        <v>6</v>
      </c>
      <c r="GB157" s="2"/>
      <c r="GC157" s="2"/>
      <c r="GD157" s="2">
        <v>0</v>
      </c>
      <c r="GE157" s="2"/>
      <c r="GF157" s="2">
        <v>-1130913144</v>
      </c>
      <c r="GG157" s="2">
        <v>1</v>
      </c>
      <c r="GH157" s="2">
        <v>1</v>
      </c>
      <c r="GI157" s="2">
        <v>-2</v>
      </c>
      <c r="GJ157" s="2">
        <v>0</v>
      </c>
      <c r="GK157" s="2">
        <f>ROUND(R157*(R12)/100,2)</f>
        <v>0</v>
      </c>
      <c r="GL157" s="2">
        <f t="shared" si="179"/>
        <v>0</v>
      </c>
      <c r="GM157" s="2">
        <f t="shared" si="180"/>
        <v>615.41</v>
      </c>
      <c r="GN157" s="2">
        <f t="shared" si="181"/>
        <v>0</v>
      </c>
      <c r="GO157" s="2">
        <f t="shared" si="182"/>
        <v>615.41</v>
      </c>
      <c r="GP157" s="2">
        <f t="shared" si="183"/>
        <v>0</v>
      </c>
      <c r="GQ157" s="2"/>
      <c r="GR157" s="2">
        <v>0</v>
      </c>
      <c r="GS157" s="2">
        <v>3</v>
      </c>
      <c r="GT157" s="2">
        <v>0</v>
      </c>
      <c r="GU157" s="2" t="s">
        <v>6</v>
      </c>
      <c r="GV157" s="2">
        <f t="shared" si="184"/>
        <v>0</v>
      </c>
      <c r="GW157" s="2">
        <v>1</v>
      </c>
      <c r="GX157" s="2">
        <f t="shared" si="185"/>
        <v>0</v>
      </c>
      <c r="GY157" s="2"/>
      <c r="GZ157" s="2"/>
      <c r="HA157" s="2">
        <v>0</v>
      </c>
      <c r="HB157" s="2">
        <v>0</v>
      </c>
      <c r="HC157" s="2"/>
      <c r="HD157" s="2"/>
      <c r="HE157" s="2"/>
      <c r="HF157" s="2"/>
      <c r="HG157" s="2"/>
      <c r="HH157" s="2"/>
      <c r="HI157" s="2"/>
      <c r="HJ157" s="2"/>
      <c r="HK157" s="2"/>
      <c r="HL157" s="2"/>
      <c r="HM157" s="2"/>
      <c r="HN157" s="2"/>
      <c r="HO157" s="2"/>
      <c r="HP157" s="2"/>
      <c r="HQ157" s="2"/>
      <c r="HR157" s="2"/>
      <c r="HS157" s="2"/>
      <c r="HT157" s="2"/>
      <c r="HU157" s="2"/>
      <c r="HV157" s="2"/>
      <c r="HW157" s="2"/>
      <c r="HX157" s="2"/>
      <c r="HY157" s="2"/>
      <c r="HZ157" s="2"/>
      <c r="IA157" s="2"/>
      <c r="IB157" s="2"/>
      <c r="IC157" s="2"/>
      <c r="ID157" s="2"/>
      <c r="IE157" s="2"/>
      <c r="IF157" s="2"/>
      <c r="IG157" s="2"/>
      <c r="IH157" s="2"/>
      <c r="II157" s="2"/>
      <c r="IJ157" s="2"/>
      <c r="IK157" s="2">
        <v>0</v>
      </c>
      <c r="IL157" s="2"/>
      <c r="IM157" s="2"/>
      <c r="IN157" s="2"/>
      <c r="IO157" s="2"/>
      <c r="IP157" s="2"/>
      <c r="IQ157" s="2"/>
      <c r="IR157" s="2"/>
      <c r="IS157" s="2"/>
      <c r="IT157" s="2"/>
      <c r="IU157" s="2"/>
    </row>
    <row r="158" spans="1:255" x14ac:dyDescent="0.2">
      <c r="A158">
        <v>17</v>
      </c>
      <c r="B158">
        <v>1</v>
      </c>
      <c r="C158">
        <f>ROW(SmtRes!A334)</f>
        <v>334</v>
      </c>
      <c r="D158">
        <f>ROW(EtalonRes!A286)</f>
        <v>286</v>
      </c>
      <c r="E158" t="s">
        <v>259</v>
      </c>
      <c r="F158" t="s">
        <v>260</v>
      </c>
      <c r="G158" t="s">
        <v>261</v>
      </c>
      <c r="H158" t="s">
        <v>262</v>
      </c>
      <c r="I158">
        <v>6</v>
      </c>
      <c r="J158">
        <v>0</v>
      </c>
      <c r="O158">
        <f t="shared" si="147"/>
        <v>2183.11</v>
      </c>
      <c r="P158">
        <f t="shared" si="148"/>
        <v>19.59</v>
      </c>
      <c r="Q158">
        <f t="shared" si="149"/>
        <v>1183.6300000000001</v>
      </c>
      <c r="R158">
        <f t="shared" si="150"/>
        <v>167.3</v>
      </c>
      <c r="S158">
        <f t="shared" si="151"/>
        <v>979.89</v>
      </c>
      <c r="T158">
        <f t="shared" si="152"/>
        <v>0</v>
      </c>
      <c r="U158">
        <f t="shared" si="153"/>
        <v>15.600000000000001</v>
      </c>
      <c r="V158">
        <f t="shared" si="154"/>
        <v>2.04</v>
      </c>
      <c r="W158">
        <f t="shared" si="155"/>
        <v>0</v>
      </c>
      <c r="X158">
        <f t="shared" si="156"/>
        <v>1089.83</v>
      </c>
      <c r="Y158">
        <f t="shared" si="157"/>
        <v>745.67</v>
      </c>
      <c r="AA158">
        <v>16670161</v>
      </c>
      <c r="AB158">
        <f t="shared" si="158"/>
        <v>55.72</v>
      </c>
      <c r="AC158">
        <f t="shared" si="159"/>
        <v>0.5</v>
      </c>
      <c r="AD158">
        <f t="shared" si="160"/>
        <v>30.21</v>
      </c>
      <c r="AE158">
        <f t="shared" si="161"/>
        <v>4.2699999999999996</v>
      </c>
      <c r="AF158">
        <f t="shared" si="162"/>
        <v>25.01</v>
      </c>
      <c r="AG158">
        <f t="shared" si="163"/>
        <v>0</v>
      </c>
      <c r="AH158">
        <f t="shared" si="164"/>
        <v>2.6</v>
      </c>
      <c r="AI158">
        <f t="shared" si="165"/>
        <v>0.34</v>
      </c>
      <c r="AJ158">
        <f t="shared" si="166"/>
        <v>0</v>
      </c>
      <c r="AK158">
        <v>55.72</v>
      </c>
      <c r="AL158">
        <v>0.5</v>
      </c>
      <c r="AM158">
        <v>30.21</v>
      </c>
      <c r="AN158">
        <v>4.2699999999999996</v>
      </c>
      <c r="AO158">
        <v>25.01</v>
      </c>
      <c r="AP158">
        <v>0</v>
      </c>
      <c r="AQ158">
        <v>2.6</v>
      </c>
      <c r="AR158">
        <v>0.34</v>
      </c>
      <c r="AS158">
        <v>0</v>
      </c>
      <c r="AT158">
        <v>95</v>
      </c>
      <c r="AU158">
        <v>65</v>
      </c>
      <c r="AV158">
        <v>1</v>
      </c>
      <c r="AW158">
        <v>1</v>
      </c>
      <c r="AZ158">
        <v>6.53</v>
      </c>
      <c r="BA158">
        <v>6.53</v>
      </c>
      <c r="BB158">
        <v>6.53</v>
      </c>
      <c r="BC158">
        <v>6.53</v>
      </c>
      <c r="BD158" t="s">
        <v>6</v>
      </c>
      <c r="BE158" t="s">
        <v>6</v>
      </c>
      <c r="BF158" t="s">
        <v>6</v>
      </c>
      <c r="BG158" t="s">
        <v>6</v>
      </c>
      <c r="BH158">
        <v>0</v>
      </c>
      <c r="BI158">
        <v>2</v>
      </c>
      <c r="BJ158" t="s">
        <v>263</v>
      </c>
      <c r="BM158">
        <v>108001</v>
      </c>
      <c r="BN158">
        <v>0</v>
      </c>
      <c r="BO158" t="s">
        <v>6</v>
      </c>
      <c r="BP158">
        <v>0</v>
      </c>
      <c r="BQ158">
        <v>3</v>
      </c>
      <c r="BR158">
        <v>0</v>
      </c>
      <c r="BS158">
        <v>6.53</v>
      </c>
      <c r="BT158">
        <v>1</v>
      </c>
      <c r="BU158">
        <v>1</v>
      </c>
      <c r="BV158">
        <v>1</v>
      </c>
      <c r="BW158">
        <v>1</v>
      </c>
      <c r="BX158">
        <v>1</v>
      </c>
      <c r="BY158" t="s">
        <v>6</v>
      </c>
      <c r="BZ158">
        <v>95</v>
      </c>
      <c r="CA158">
        <v>65</v>
      </c>
      <c r="CF158">
        <v>0</v>
      </c>
      <c r="CG158">
        <v>0</v>
      </c>
      <c r="CM158">
        <v>0</v>
      </c>
      <c r="CN158" t="s">
        <v>6</v>
      </c>
      <c r="CO158">
        <v>0</v>
      </c>
      <c r="CP158">
        <f t="shared" si="167"/>
        <v>2183.11</v>
      </c>
      <c r="CQ158">
        <f t="shared" si="168"/>
        <v>3.2650000000000001</v>
      </c>
      <c r="CR158">
        <f t="shared" si="169"/>
        <v>197.27130000000002</v>
      </c>
      <c r="CS158">
        <f t="shared" si="170"/>
        <v>27.883099999999999</v>
      </c>
      <c r="CT158">
        <f t="shared" si="171"/>
        <v>163.31530000000001</v>
      </c>
      <c r="CU158">
        <f t="shared" si="172"/>
        <v>0</v>
      </c>
      <c r="CV158">
        <f t="shared" si="173"/>
        <v>2.6</v>
      </c>
      <c r="CW158">
        <f t="shared" si="174"/>
        <v>0.34</v>
      </c>
      <c r="CX158">
        <f t="shared" si="175"/>
        <v>0</v>
      </c>
      <c r="CY158">
        <f t="shared" si="176"/>
        <v>1089.8305</v>
      </c>
      <c r="CZ158">
        <f t="shared" si="177"/>
        <v>745.6735000000001</v>
      </c>
      <c r="DC158" t="s">
        <v>6</v>
      </c>
      <c r="DD158" t="s">
        <v>6</v>
      </c>
      <c r="DE158" t="s">
        <v>6</v>
      </c>
      <c r="DF158" t="s">
        <v>6</v>
      </c>
      <c r="DG158" t="s">
        <v>6</v>
      </c>
      <c r="DH158" t="s">
        <v>6</v>
      </c>
      <c r="DI158" t="s">
        <v>6</v>
      </c>
      <c r="DJ158" t="s">
        <v>6</v>
      </c>
      <c r="DK158" t="s">
        <v>6</v>
      </c>
      <c r="DL158" t="s">
        <v>6</v>
      </c>
      <c r="DM158" t="s">
        <v>6</v>
      </c>
      <c r="DN158">
        <v>0</v>
      </c>
      <c r="DO158">
        <v>0</v>
      </c>
      <c r="DP158">
        <v>1</v>
      </c>
      <c r="DQ158">
        <v>1</v>
      </c>
      <c r="DU158">
        <v>1013</v>
      </c>
      <c r="DV158" t="s">
        <v>262</v>
      </c>
      <c r="DW158" t="s">
        <v>262</v>
      </c>
      <c r="DX158">
        <v>1</v>
      </c>
      <c r="EE158">
        <v>16510370</v>
      </c>
      <c r="EF158">
        <v>3</v>
      </c>
      <c r="EG158" t="s">
        <v>23</v>
      </c>
      <c r="EH158">
        <v>0</v>
      </c>
      <c r="EI158" t="s">
        <v>6</v>
      </c>
      <c r="EJ158">
        <v>2</v>
      </c>
      <c r="EK158">
        <v>108001</v>
      </c>
      <c r="EL158" t="s">
        <v>204</v>
      </c>
      <c r="EM158" t="s">
        <v>205</v>
      </c>
      <c r="EO158" t="s">
        <v>6</v>
      </c>
      <c r="EQ158">
        <v>0</v>
      </c>
      <c r="ER158">
        <v>55.72</v>
      </c>
      <c r="ES158">
        <v>0.5</v>
      </c>
      <c r="ET158">
        <v>30.21</v>
      </c>
      <c r="EU158">
        <v>4.2699999999999996</v>
      </c>
      <c r="EV158">
        <v>25.01</v>
      </c>
      <c r="EW158">
        <v>2.6</v>
      </c>
      <c r="EX158">
        <v>0.34</v>
      </c>
      <c r="EY158">
        <v>0</v>
      </c>
      <c r="FQ158">
        <v>0</v>
      </c>
      <c r="FR158">
        <f t="shared" si="178"/>
        <v>0</v>
      </c>
      <c r="FS158">
        <v>0</v>
      </c>
      <c r="FX158">
        <v>95</v>
      </c>
      <c r="FY158">
        <v>65</v>
      </c>
      <c r="GA158" t="s">
        <v>6</v>
      </c>
      <c r="GD158">
        <v>0</v>
      </c>
      <c r="GF158">
        <v>-1130913144</v>
      </c>
      <c r="GG158">
        <v>1</v>
      </c>
      <c r="GH158">
        <v>1</v>
      </c>
      <c r="GI158">
        <v>4</v>
      </c>
      <c r="GJ158">
        <v>0</v>
      </c>
      <c r="GK158">
        <f>ROUND(R158*(S12)/100,2)</f>
        <v>0</v>
      </c>
      <c r="GL158">
        <f t="shared" si="179"/>
        <v>0</v>
      </c>
      <c r="GM158">
        <f t="shared" si="180"/>
        <v>4018.61</v>
      </c>
      <c r="GN158">
        <f t="shared" si="181"/>
        <v>0</v>
      </c>
      <c r="GO158">
        <f t="shared" si="182"/>
        <v>4018.61</v>
      </c>
      <c r="GP158">
        <f t="shared" si="183"/>
        <v>0</v>
      </c>
      <c r="GR158">
        <v>0</v>
      </c>
      <c r="GS158">
        <v>3</v>
      </c>
      <c r="GT158">
        <v>0</v>
      </c>
      <c r="GU158" t="s">
        <v>6</v>
      </c>
      <c r="GV158">
        <f t="shared" si="184"/>
        <v>0</v>
      </c>
      <c r="GW158">
        <v>1</v>
      </c>
      <c r="GX158">
        <f t="shared" si="185"/>
        <v>0</v>
      </c>
      <c r="HA158">
        <v>0</v>
      </c>
      <c r="HB158">
        <v>0</v>
      </c>
      <c r="IK158">
        <v>0</v>
      </c>
    </row>
    <row r="159" spans="1:255" x14ac:dyDescent="0.2">
      <c r="A159" s="2">
        <v>18</v>
      </c>
      <c r="B159" s="2">
        <v>1</v>
      </c>
      <c r="C159" s="2">
        <v>328</v>
      </c>
      <c r="D159" s="2"/>
      <c r="E159" s="2" t="s">
        <v>264</v>
      </c>
      <c r="F159" s="2" t="s">
        <v>151</v>
      </c>
      <c r="G159" s="2" t="s">
        <v>265</v>
      </c>
      <c r="H159" s="2" t="s">
        <v>18</v>
      </c>
      <c r="I159" s="2">
        <f>I157*J159</f>
        <v>6</v>
      </c>
      <c r="J159" s="2">
        <v>1</v>
      </c>
      <c r="K159" s="2"/>
      <c r="L159" s="2"/>
      <c r="M159" s="2"/>
      <c r="N159" s="2"/>
      <c r="O159" s="2">
        <f t="shared" si="147"/>
        <v>0</v>
      </c>
      <c r="P159" s="2">
        <f t="shared" si="148"/>
        <v>0</v>
      </c>
      <c r="Q159" s="2">
        <f t="shared" si="149"/>
        <v>0</v>
      </c>
      <c r="R159" s="2">
        <f t="shared" si="150"/>
        <v>0</v>
      </c>
      <c r="S159" s="2">
        <f t="shared" si="151"/>
        <v>0</v>
      </c>
      <c r="T159" s="2">
        <f t="shared" si="152"/>
        <v>0</v>
      </c>
      <c r="U159" s="2">
        <f t="shared" si="153"/>
        <v>0</v>
      </c>
      <c r="V159" s="2">
        <f t="shared" si="154"/>
        <v>0</v>
      </c>
      <c r="W159" s="2">
        <f t="shared" si="155"/>
        <v>0</v>
      </c>
      <c r="X159" s="2">
        <f t="shared" si="156"/>
        <v>0</v>
      </c>
      <c r="Y159" s="2">
        <f t="shared" si="157"/>
        <v>0</v>
      </c>
      <c r="Z159" s="2"/>
      <c r="AA159" s="2">
        <v>16670159</v>
      </c>
      <c r="AB159" s="2">
        <f t="shared" si="158"/>
        <v>0</v>
      </c>
      <c r="AC159" s="2">
        <f t="shared" si="159"/>
        <v>0</v>
      </c>
      <c r="AD159" s="2">
        <f t="shared" si="160"/>
        <v>0</v>
      </c>
      <c r="AE159" s="2">
        <f t="shared" si="161"/>
        <v>0</v>
      </c>
      <c r="AF159" s="2">
        <f t="shared" si="162"/>
        <v>0</v>
      </c>
      <c r="AG159" s="2">
        <f t="shared" si="163"/>
        <v>0</v>
      </c>
      <c r="AH159" s="2">
        <f t="shared" si="164"/>
        <v>0</v>
      </c>
      <c r="AI159" s="2">
        <f t="shared" si="165"/>
        <v>0</v>
      </c>
      <c r="AJ159" s="2">
        <f t="shared" si="166"/>
        <v>0</v>
      </c>
      <c r="AK159" s="2">
        <v>0</v>
      </c>
      <c r="AL159" s="2">
        <v>0</v>
      </c>
      <c r="AM159" s="2">
        <v>0</v>
      </c>
      <c r="AN159" s="2">
        <v>0</v>
      </c>
      <c r="AO159" s="2">
        <v>0</v>
      </c>
      <c r="AP159" s="2">
        <v>0</v>
      </c>
      <c r="AQ159" s="2">
        <v>0</v>
      </c>
      <c r="AR159" s="2">
        <v>0</v>
      </c>
      <c r="AS159" s="2">
        <v>0</v>
      </c>
      <c r="AT159" s="2">
        <v>95</v>
      </c>
      <c r="AU159" s="2">
        <v>65</v>
      </c>
      <c r="AV159" s="2">
        <v>1</v>
      </c>
      <c r="AW159" s="2">
        <v>1</v>
      </c>
      <c r="AX159" s="2"/>
      <c r="AY159" s="2"/>
      <c r="AZ159" s="2">
        <v>1</v>
      </c>
      <c r="BA159" s="2">
        <v>1</v>
      </c>
      <c r="BB159" s="2">
        <v>1</v>
      </c>
      <c r="BC159" s="2">
        <v>1</v>
      </c>
      <c r="BD159" s="2" t="s">
        <v>6</v>
      </c>
      <c r="BE159" s="2" t="s">
        <v>6</v>
      </c>
      <c r="BF159" s="2" t="s">
        <v>6</v>
      </c>
      <c r="BG159" s="2" t="s">
        <v>6</v>
      </c>
      <c r="BH159" s="2">
        <v>3</v>
      </c>
      <c r="BI159" s="2">
        <v>2</v>
      </c>
      <c r="BJ159" s="2" t="s">
        <v>6</v>
      </c>
      <c r="BK159" s="2"/>
      <c r="BL159" s="2"/>
      <c r="BM159" s="2">
        <v>108001</v>
      </c>
      <c r="BN159" s="2">
        <v>0</v>
      </c>
      <c r="BO159" s="2" t="s">
        <v>6</v>
      </c>
      <c r="BP159" s="2">
        <v>0</v>
      </c>
      <c r="BQ159" s="2">
        <v>3</v>
      </c>
      <c r="BR159" s="2">
        <v>0</v>
      </c>
      <c r="BS159" s="2">
        <v>1</v>
      </c>
      <c r="BT159" s="2">
        <v>1</v>
      </c>
      <c r="BU159" s="2">
        <v>1</v>
      </c>
      <c r="BV159" s="2">
        <v>1</v>
      </c>
      <c r="BW159" s="2">
        <v>1</v>
      </c>
      <c r="BX159" s="2">
        <v>1</v>
      </c>
      <c r="BY159" s="2" t="s">
        <v>6</v>
      </c>
      <c r="BZ159" s="2">
        <v>95</v>
      </c>
      <c r="CA159" s="2">
        <v>65</v>
      </c>
      <c r="CB159" s="2"/>
      <c r="CC159" s="2"/>
      <c r="CD159" s="2"/>
      <c r="CE159" s="2"/>
      <c r="CF159" s="2">
        <v>0</v>
      </c>
      <c r="CG159" s="2">
        <v>0</v>
      </c>
      <c r="CH159" s="2"/>
      <c r="CI159" s="2"/>
      <c r="CJ159" s="2"/>
      <c r="CK159" s="2"/>
      <c r="CL159" s="2"/>
      <c r="CM159" s="2">
        <v>0</v>
      </c>
      <c r="CN159" s="2" t="s">
        <v>6</v>
      </c>
      <c r="CO159" s="2">
        <v>0</v>
      </c>
      <c r="CP159" s="2">
        <f t="shared" si="167"/>
        <v>0</v>
      </c>
      <c r="CQ159" s="2">
        <f t="shared" si="168"/>
        <v>0</v>
      </c>
      <c r="CR159" s="2">
        <f t="shared" si="169"/>
        <v>0</v>
      </c>
      <c r="CS159" s="2">
        <f t="shared" si="170"/>
        <v>0</v>
      </c>
      <c r="CT159" s="2">
        <f t="shared" si="171"/>
        <v>0</v>
      </c>
      <c r="CU159" s="2">
        <f t="shared" si="172"/>
        <v>0</v>
      </c>
      <c r="CV159" s="2">
        <f t="shared" si="173"/>
        <v>0</v>
      </c>
      <c r="CW159" s="2">
        <f t="shared" si="174"/>
        <v>0</v>
      </c>
      <c r="CX159" s="2">
        <f t="shared" si="175"/>
        <v>0</v>
      </c>
      <c r="CY159" s="2">
        <f t="shared" si="176"/>
        <v>0</v>
      </c>
      <c r="CZ159" s="2">
        <f t="shared" si="177"/>
        <v>0</v>
      </c>
      <c r="DA159" s="2"/>
      <c r="DB159" s="2"/>
      <c r="DC159" s="2" t="s">
        <v>6</v>
      </c>
      <c r="DD159" s="2" t="s">
        <v>6</v>
      </c>
      <c r="DE159" s="2" t="s">
        <v>6</v>
      </c>
      <c r="DF159" s="2" t="s">
        <v>6</v>
      </c>
      <c r="DG159" s="2" t="s">
        <v>6</v>
      </c>
      <c r="DH159" s="2" t="s">
        <v>6</v>
      </c>
      <c r="DI159" s="2" t="s">
        <v>6</v>
      </c>
      <c r="DJ159" s="2" t="s">
        <v>6</v>
      </c>
      <c r="DK159" s="2" t="s">
        <v>6</v>
      </c>
      <c r="DL159" s="2" t="s">
        <v>6</v>
      </c>
      <c r="DM159" s="2" t="s">
        <v>6</v>
      </c>
      <c r="DN159" s="2">
        <v>0</v>
      </c>
      <c r="DO159" s="2">
        <v>0</v>
      </c>
      <c r="DP159" s="2">
        <v>1</v>
      </c>
      <c r="DQ159" s="2">
        <v>1</v>
      </c>
      <c r="DR159" s="2"/>
      <c r="DS159" s="2"/>
      <c r="DT159" s="2"/>
      <c r="DU159" s="2">
        <v>1013</v>
      </c>
      <c r="DV159" s="2" t="s">
        <v>18</v>
      </c>
      <c r="DW159" s="2" t="s">
        <v>18</v>
      </c>
      <c r="DX159" s="2">
        <v>1</v>
      </c>
      <c r="DY159" s="2"/>
      <c r="DZ159" s="2"/>
      <c r="EA159" s="2"/>
      <c r="EB159" s="2"/>
      <c r="EC159" s="2"/>
      <c r="ED159" s="2"/>
      <c r="EE159" s="2">
        <v>16510370</v>
      </c>
      <c r="EF159" s="2">
        <v>3</v>
      </c>
      <c r="EG159" s="2" t="s">
        <v>23</v>
      </c>
      <c r="EH159" s="2">
        <v>0</v>
      </c>
      <c r="EI159" s="2" t="s">
        <v>6</v>
      </c>
      <c r="EJ159" s="2">
        <v>2</v>
      </c>
      <c r="EK159" s="2">
        <v>108001</v>
      </c>
      <c r="EL159" s="2" t="s">
        <v>204</v>
      </c>
      <c r="EM159" s="2" t="s">
        <v>205</v>
      </c>
      <c r="EN159" s="2"/>
      <c r="EO159" s="2" t="s">
        <v>6</v>
      </c>
      <c r="EP159" s="2"/>
      <c r="EQ159" s="2">
        <v>0</v>
      </c>
      <c r="ER159" s="2">
        <v>0</v>
      </c>
      <c r="ES159" s="2">
        <v>0</v>
      </c>
      <c r="ET159" s="2">
        <v>0</v>
      </c>
      <c r="EU159" s="2">
        <v>0</v>
      </c>
      <c r="EV159" s="2">
        <v>0</v>
      </c>
      <c r="EW159" s="2">
        <v>0</v>
      </c>
      <c r="EX159" s="2">
        <v>0</v>
      </c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>
        <v>0</v>
      </c>
      <c r="FR159" s="2">
        <f t="shared" si="178"/>
        <v>0</v>
      </c>
      <c r="FS159" s="2">
        <v>0</v>
      </c>
      <c r="FT159" s="2"/>
      <c r="FU159" s="2"/>
      <c r="FV159" s="2"/>
      <c r="FW159" s="2"/>
      <c r="FX159" s="2">
        <v>95</v>
      </c>
      <c r="FY159" s="2">
        <v>65</v>
      </c>
      <c r="FZ159" s="2"/>
      <c r="GA159" s="2" t="s">
        <v>6</v>
      </c>
      <c r="GB159" s="2"/>
      <c r="GC159" s="2"/>
      <c r="GD159" s="2">
        <v>0</v>
      </c>
      <c r="GE159" s="2"/>
      <c r="GF159" s="2">
        <v>-1029089315</v>
      </c>
      <c r="GG159" s="2">
        <v>1</v>
      </c>
      <c r="GH159" s="2">
        <v>0</v>
      </c>
      <c r="GI159" s="2">
        <v>-2</v>
      </c>
      <c r="GJ159" s="2">
        <v>0</v>
      </c>
      <c r="GK159" s="2">
        <f>ROUND(R159*(R12)/100,2)</f>
        <v>0</v>
      </c>
      <c r="GL159" s="2">
        <f t="shared" si="179"/>
        <v>0</v>
      </c>
      <c r="GM159" s="2">
        <f t="shared" si="180"/>
        <v>0</v>
      </c>
      <c r="GN159" s="2">
        <f t="shared" si="181"/>
        <v>0</v>
      </c>
      <c r="GO159" s="2">
        <f t="shared" si="182"/>
        <v>0</v>
      </c>
      <c r="GP159" s="2">
        <f t="shared" si="183"/>
        <v>0</v>
      </c>
      <c r="GQ159" s="2"/>
      <c r="GR159" s="2">
        <v>0</v>
      </c>
      <c r="GS159" s="2">
        <v>3</v>
      </c>
      <c r="GT159" s="2">
        <v>0</v>
      </c>
      <c r="GU159" s="2" t="s">
        <v>6</v>
      </c>
      <c r="GV159" s="2">
        <f t="shared" si="184"/>
        <v>0</v>
      </c>
      <c r="GW159" s="2">
        <v>1</v>
      </c>
      <c r="GX159" s="2">
        <f t="shared" si="185"/>
        <v>0</v>
      </c>
      <c r="GY159" s="2"/>
      <c r="GZ159" s="2"/>
      <c r="HA159" s="2">
        <v>0</v>
      </c>
      <c r="HB159" s="2">
        <v>0</v>
      </c>
      <c r="HC159" s="2"/>
      <c r="HD159" s="2"/>
      <c r="HE159" s="2"/>
      <c r="HF159" s="2"/>
      <c r="HG159" s="2"/>
      <c r="HH159" s="2"/>
      <c r="HI159" s="2"/>
      <c r="HJ159" s="2"/>
      <c r="HK159" s="2"/>
      <c r="HL159" s="2"/>
      <c r="HM159" s="2"/>
      <c r="HN159" s="2"/>
      <c r="HO159" s="2"/>
      <c r="HP159" s="2"/>
      <c r="HQ159" s="2"/>
      <c r="HR159" s="2"/>
      <c r="HS159" s="2"/>
      <c r="HT159" s="2"/>
      <c r="HU159" s="2"/>
      <c r="HV159" s="2"/>
      <c r="HW159" s="2"/>
      <c r="HX159" s="2"/>
      <c r="HY159" s="2"/>
      <c r="HZ159" s="2"/>
      <c r="IA159" s="2"/>
      <c r="IB159" s="2"/>
      <c r="IC159" s="2"/>
      <c r="ID159" s="2"/>
      <c r="IE159" s="2"/>
      <c r="IF159" s="2"/>
      <c r="IG159" s="2"/>
      <c r="IH159" s="2"/>
      <c r="II159" s="2"/>
      <c r="IJ159" s="2"/>
      <c r="IK159" s="2">
        <v>0</v>
      </c>
      <c r="IL159" s="2"/>
      <c r="IM159" s="2"/>
      <c r="IN159" s="2"/>
      <c r="IO159" s="2"/>
      <c r="IP159" s="2"/>
      <c r="IQ159" s="2"/>
      <c r="IR159" s="2"/>
      <c r="IS159" s="2"/>
      <c r="IT159" s="2"/>
      <c r="IU159" s="2"/>
    </row>
    <row r="160" spans="1:255" x14ac:dyDescent="0.2">
      <c r="A160">
        <v>18</v>
      </c>
      <c r="B160">
        <v>1</v>
      </c>
      <c r="C160">
        <v>334</v>
      </c>
      <c r="E160" t="s">
        <v>264</v>
      </c>
      <c r="F160" t="s">
        <v>151</v>
      </c>
      <c r="G160" t="s">
        <v>265</v>
      </c>
      <c r="H160" t="s">
        <v>18</v>
      </c>
      <c r="I160">
        <f>I158*J160</f>
        <v>6</v>
      </c>
      <c r="J160">
        <v>1</v>
      </c>
      <c r="O160">
        <f t="shared" si="147"/>
        <v>6991.52</v>
      </c>
      <c r="P160">
        <f t="shared" si="148"/>
        <v>6991.52</v>
      </c>
      <c r="Q160">
        <f t="shared" si="149"/>
        <v>0</v>
      </c>
      <c r="R160">
        <f t="shared" si="150"/>
        <v>0</v>
      </c>
      <c r="S160">
        <f t="shared" si="151"/>
        <v>0</v>
      </c>
      <c r="T160">
        <f t="shared" si="152"/>
        <v>0</v>
      </c>
      <c r="U160">
        <f t="shared" si="153"/>
        <v>0</v>
      </c>
      <c r="V160">
        <f t="shared" si="154"/>
        <v>0</v>
      </c>
      <c r="W160">
        <f t="shared" si="155"/>
        <v>0</v>
      </c>
      <c r="X160">
        <f t="shared" si="156"/>
        <v>0</v>
      </c>
      <c r="Y160">
        <f t="shared" si="157"/>
        <v>0</v>
      </c>
      <c r="AA160">
        <v>16670161</v>
      </c>
      <c r="AB160">
        <f t="shared" si="158"/>
        <v>330.1</v>
      </c>
      <c r="AC160">
        <f t="shared" si="159"/>
        <v>330.1</v>
      </c>
      <c r="AD160">
        <f t="shared" si="160"/>
        <v>0</v>
      </c>
      <c r="AE160">
        <f t="shared" si="161"/>
        <v>0</v>
      </c>
      <c r="AF160">
        <f t="shared" si="162"/>
        <v>0</v>
      </c>
      <c r="AG160">
        <f t="shared" si="163"/>
        <v>0</v>
      </c>
      <c r="AH160">
        <f t="shared" si="164"/>
        <v>0</v>
      </c>
      <c r="AI160">
        <f t="shared" si="165"/>
        <v>0</v>
      </c>
      <c r="AJ160">
        <f t="shared" si="166"/>
        <v>0</v>
      </c>
      <c r="AK160">
        <v>330.1</v>
      </c>
      <c r="AL160">
        <v>330.1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81</v>
      </c>
      <c r="AU160">
        <v>52</v>
      </c>
      <c r="AV160">
        <v>1</v>
      </c>
      <c r="AW160">
        <v>1</v>
      </c>
      <c r="AZ160">
        <v>1</v>
      </c>
      <c r="BA160">
        <v>1</v>
      </c>
      <c r="BB160">
        <v>1</v>
      </c>
      <c r="BC160">
        <v>3.53</v>
      </c>
      <c r="BD160" t="s">
        <v>6</v>
      </c>
      <c r="BE160" t="s">
        <v>6</v>
      </c>
      <c r="BF160" t="s">
        <v>6</v>
      </c>
      <c r="BG160" t="s">
        <v>6</v>
      </c>
      <c r="BH160">
        <v>3</v>
      </c>
      <c r="BI160">
        <v>2</v>
      </c>
      <c r="BJ160" t="s">
        <v>6</v>
      </c>
      <c r="BM160">
        <v>108001</v>
      </c>
      <c r="BN160">
        <v>0</v>
      </c>
      <c r="BO160" t="s">
        <v>6</v>
      </c>
      <c r="BP160">
        <v>0</v>
      </c>
      <c r="BQ160">
        <v>3</v>
      </c>
      <c r="BR160">
        <v>0</v>
      </c>
      <c r="BS160">
        <v>1</v>
      </c>
      <c r="BT160">
        <v>1</v>
      </c>
      <c r="BU160">
        <v>1</v>
      </c>
      <c r="BV160">
        <v>1</v>
      </c>
      <c r="BW160">
        <v>1</v>
      </c>
      <c r="BX160">
        <v>1</v>
      </c>
      <c r="BY160" t="s">
        <v>6</v>
      </c>
      <c r="BZ160">
        <v>95</v>
      </c>
      <c r="CA160">
        <v>65</v>
      </c>
      <c r="CF160">
        <v>0</v>
      </c>
      <c r="CG160">
        <v>0</v>
      </c>
      <c r="CM160">
        <v>0</v>
      </c>
      <c r="CN160" t="s">
        <v>6</v>
      </c>
      <c r="CO160">
        <v>0</v>
      </c>
      <c r="CP160">
        <f t="shared" si="167"/>
        <v>6991.52</v>
      </c>
      <c r="CQ160">
        <f t="shared" si="168"/>
        <v>1165.2529999999999</v>
      </c>
      <c r="CR160">
        <f t="shared" si="169"/>
        <v>0</v>
      </c>
      <c r="CS160">
        <f t="shared" si="170"/>
        <v>0</v>
      </c>
      <c r="CT160">
        <f t="shared" si="171"/>
        <v>0</v>
      </c>
      <c r="CU160">
        <f t="shared" si="172"/>
        <v>0</v>
      </c>
      <c r="CV160">
        <f t="shared" si="173"/>
        <v>0</v>
      </c>
      <c r="CW160">
        <f t="shared" si="174"/>
        <v>0</v>
      </c>
      <c r="CX160">
        <f t="shared" si="175"/>
        <v>0</v>
      </c>
      <c r="CY160">
        <f t="shared" si="176"/>
        <v>0</v>
      </c>
      <c r="CZ160">
        <f t="shared" si="177"/>
        <v>0</v>
      </c>
      <c r="DC160" t="s">
        <v>6</v>
      </c>
      <c r="DD160" t="s">
        <v>6</v>
      </c>
      <c r="DE160" t="s">
        <v>6</v>
      </c>
      <c r="DF160" t="s">
        <v>6</v>
      </c>
      <c r="DG160" t="s">
        <v>6</v>
      </c>
      <c r="DH160" t="s">
        <v>6</v>
      </c>
      <c r="DI160" t="s">
        <v>6</v>
      </c>
      <c r="DJ160" t="s">
        <v>6</v>
      </c>
      <c r="DK160" t="s">
        <v>6</v>
      </c>
      <c r="DL160" t="s">
        <v>6</v>
      </c>
      <c r="DM160" t="s">
        <v>6</v>
      </c>
      <c r="DN160">
        <v>0</v>
      </c>
      <c r="DO160">
        <v>0</v>
      </c>
      <c r="DP160">
        <v>1</v>
      </c>
      <c r="DQ160">
        <v>1</v>
      </c>
      <c r="DU160">
        <v>1013</v>
      </c>
      <c r="DV160" t="s">
        <v>18</v>
      </c>
      <c r="DW160" t="s">
        <v>18</v>
      </c>
      <c r="DX160">
        <v>1</v>
      </c>
      <c r="EE160">
        <v>16510370</v>
      </c>
      <c r="EF160">
        <v>3</v>
      </c>
      <c r="EG160" t="s">
        <v>23</v>
      </c>
      <c r="EH160">
        <v>0</v>
      </c>
      <c r="EI160" t="s">
        <v>6</v>
      </c>
      <c r="EJ160">
        <v>2</v>
      </c>
      <c r="EK160">
        <v>108001</v>
      </c>
      <c r="EL160" t="s">
        <v>204</v>
      </c>
      <c r="EM160" t="s">
        <v>205</v>
      </c>
      <c r="EO160" t="s">
        <v>6</v>
      </c>
      <c r="EQ160">
        <v>0</v>
      </c>
      <c r="ER160">
        <v>1165.25</v>
      </c>
      <c r="ES160">
        <v>330.1</v>
      </c>
      <c r="ET160">
        <v>0</v>
      </c>
      <c r="EU160">
        <v>0</v>
      </c>
      <c r="EV160">
        <v>0</v>
      </c>
      <c r="EW160">
        <v>0</v>
      </c>
      <c r="EX160">
        <v>0</v>
      </c>
      <c r="EZ160">
        <v>5</v>
      </c>
      <c r="FC160">
        <v>1</v>
      </c>
      <c r="FD160">
        <v>18</v>
      </c>
      <c r="FF160">
        <v>1375</v>
      </c>
      <c r="FQ160">
        <v>0</v>
      </c>
      <c r="FR160">
        <f t="shared" si="178"/>
        <v>0</v>
      </c>
      <c r="FS160">
        <v>0</v>
      </c>
      <c r="FV160" t="s">
        <v>153</v>
      </c>
      <c r="FW160" t="s">
        <v>154</v>
      </c>
      <c r="FX160">
        <v>95</v>
      </c>
      <c r="FY160">
        <v>65</v>
      </c>
      <c r="GA160" t="s">
        <v>266</v>
      </c>
      <c r="GD160">
        <v>0</v>
      </c>
      <c r="GF160">
        <v>-1029089315</v>
      </c>
      <c r="GG160">
        <v>2</v>
      </c>
      <c r="GH160">
        <v>3</v>
      </c>
      <c r="GI160">
        <v>3</v>
      </c>
      <c r="GJ160">
        <v>0</v>
      </c>
      <c r="GK160">
        <f>ROUND(R160*(S12)/100,2)</f>
        <v>0</v>
      </c>
      <c r="GL160">
        <f t="shared" si="179"/>
        <v>0</v>
      </c>
      <c r="GM160">
        <f t="shared" si="180"/>
        <v>6991.52</v>
      </c>
      <c r="GN160">
        <f t="shared" si="181"/>
        <v>0</v>
      </c>
      <c r="GO160">
        <f t="shared" si="182"/>
        <v>6991.52</v>
      </c>
      <c r="GP160">
        <f t="shared" si="183"/>
        <v>0</v>
      </c>
      <c r="GR160">
        <v>1</v>
      </c>
      <c r="GS160">
        <v>1</v>
      </c>
      <c r="GT160">
        <v>0</v>
      </c>
      <c r="GU160" t="s">
        <v>6</v>
      </c>
      <c r="GV160">
        <f t="shared" si="184"/>
        <v>0</v>
      </c>
      <c r="GW160">
        <v>1</v>
      </c>
      <c r="GX160">
        <f t="shared" si="185"/>
        <v>0</v>
      </c>
      <c r="HA160">
        <v>0</v>
      </c>
      <c r="HB160">
        <v>0</v>
      </c>
      <c r="IK160">
        <v>0</v>
      </c>
    </row>
    <row r="161" spans="1:255" x14ac:dyDescent="0.2">
      <c r="A161" s="2">
        <v>17</v>
      </c>
      <c r="B161" s="2">
        <v>1</v>
      </c>
      <c r="C161" s="2">
        <f>ROW(SmtRes!A350)</f>
        <v>350</v>
      </c>
      <c r="D161" s="2">
        <f>ROW(EtalonRes!A300)</f>
        <v>300</v>
      </c>
      <c r="E161" s="2" t="s">
        <v>267</v>
      </c>
      <c r="F161" s="2" t="s">
        <v>268</v>
      </c>
      <c r="G161" s="2" t="s">
        <v>269</v>
      </c>
      <c r="H161" s="2" t="s">
        <v>18</v>
      </c>
      <c r="I161" s="2">
        <v>14</v>
      </c>
      <c r="J161" s="2">
        <v>0</v>
      </c>
      <c r="K161" s="2"/>
      <c r="L161" s="2"/>
      <c r="M161" s="2"/>
      <c r="N161" s="2"/>
      <c r="O161" s="2">
        <f t="shared" si="147"/>
        <v>503.72</v>
      </c>
      <c r="P161" s="2">
        <f t="shared" si="148"/>
        <v>281.26</v>
      </c>
      <c r="Q161" s="2">
        <f t="shared" si="149"/>
        <v>14.7</v>
      </c>
      <c r="R161" s="2">
        <f t="shared" si="150"/>
        <v>0</v>
      </c>
      <c r="S161" s="2">
        <f t="shared" si="151"/>
        <v>207.76</v>
      </c>
      <c r="T161" s="2">
        <f t="shared" si="152"/>
        <v>0</v>
      </c>
      <c r="U161" s="2">
        <f t="shared" si="153"/>
        <v>21.84</v>
      </c>
      <c r="V161" s="2">
        <f t="shared" si="154"/>
        <v>0</v>
      </c>
      <c r="W161" s="2">
        <f t="shared" si="155"/>
        <v>0</v>
      </c>
      <c r="X161" s="2">
        <f t="shared" si="156"/>
        <v>197.37</v>
      </c>
      <c r="Y161" s="2">
        <f t="shared" si="157"/>
        <v>135.04</v>
      </c>
      <c r="Z161" s="2"/>
      <c r="AA161" s="2">
        <v>16670159</v>
      </c>
      <c r="AB161" s="2">
        <f t="shared" si="158"/>
        <v>35.979999999999997</v>
      </c>
      <c r="AC161" s="2">
        <f t="shared" si="159"/>
        <v>20.09</v>
      </c>
      <c r="AD161" s="2">
        <f t="shared" si="160"/>
        <v>1.05</v>
      </c>
      <c r="AE161" s="2">
        <f t="shared" si="161"/>
        <v>0</v>
      </c>
      <c r="AF161" s="2">
        <f t="shared" si="162"/>
        <v>14.84</v>
      </c>
      <c r="AG161" s="2">
        <f t="shared" si="163"/>
        <v>0</v>
      </c>
      <c r="AH161" s="2">
        <f t="shared" si="164"/>
        <v>1.56</v>
      </c>
      <c r="AI161" s="2">
        <f t="shared" si="165"/>
        <v>0</v>
      </c>
      <c r="AJ161" s="2">
        <f t="shared" si="166"/>
        <v>0</v>
      </c>
      <c r="AK161" s="2">
        <v>35.979999999999997</v>
      </c>
      <c r="AL161" s="2">
        <v>20.09</v>
      </c>
      <c r="AM161" s="2">
        <v>1.05</v>
      </c>
      <c r="AN161" s="2">
        <v>0</v>
      </c>
      <c r="AO161" s="2">
        <v>14.84</v>
      </c>
      <c r="AP161" s="2">
        <v>0</v>
      </c>
      <c r="AQ161" s="2">
        <v>1.56</v>
      </c>
      <c r="AR161" s="2">
        <v>0</v>
      </c>
      <c r="AS161" s="2">
        <v>0</v>
      </c>
      <c r="AT161" s="2">
        <v>95</v>
      </c>
      <c r="AU161" s="2">
        <v>65</v>
      </c>
      <c r="AV161" s="2">
        <v>1</v>
      </c>
      <c r="AW161" s="2">
        <v>1</v>
      </c>
      <c r="AX161" s="2"/>
      <c r="AY161" s="2"/>
      <c r="AZ161" s="2">
        <v>1</v>
      </c>
      <c r="BA161" s="2">
        <v>1</v>
      </c>
      <c r="BB161" s="2">
        <v>1</v>
      </c>
      <c r="BC161" s="2">
        <v>1</v>
      </c>
      <c r="BD161" s="2" t="s">
        <v>6</v>
      </c>
      <c r="BE161" s="2" t="s">
        <v>6</v>
      </c>
      <c r="BF161" s="2" t="s">
        <v>6</v>
      </c>
      <c r="BG161" s="2" t="s">
        <v>6</v>
      </c>
      <c r="BH161" s="2">
        <v>0</v>
      </c>
      <c r="BI161" s="2">
        <v>2</v>
      </c>
      <c r="BJ161" s="2" t="s">
        <v>270</v>
      </c>
      <c r="BK161" s="2"/>
      <c r="BL161" s="2"/>
      <c r="BM161" s="2">
        <v>108001</v>
      </c>
      <c r="BN161" s="2">
        <v>0</v>
      </c>
      <c r="BO161" s="2" t="s">
        <v>6</v>
      </c>
      <c r="BP161" s="2">
        <v>0</v>
      </c>
      <c r="BQ161" s="2">
        <v>3</v>
      </c>
      <c r="BR161" s="2">
        <v>0</v>
      </c>
      <c r="BS161" s="2">
        <v>1</v>
      </c>
      <c r="BT161" s="2">
        <v>1</v>
      </c>
      <c r="BU161" s="2">
        <v>1</v>
      </c>
      <c r="BV161" s="2">
        <v>1</v>
      </c>
      <c r="BW161" s="2">
        <v>1</v>
      </c>
      <c r="BX161" s="2">
        <v>1</v>
      </c>
      <c r="BY161" s="2" t="s">
        <v>6</v>
      </c>
      <c r="BZ161" s="2">
        <v>95</v>
      </c>
      <c r="CA161" s="2">
        <v>65</v>
      </c>
      <c r="CB161" s="2"/>
      <c r="CC161" s="2"/>
      <c r="CD161" s="2"/>
      <c r="CE161" s="2"/>
      <c r="CF161" s="2">
        <v>0</v>
      </c>
      <c r="CG161" s="2">
        <v>0</v>
      </c>
      <c r="CH161" s="2"/>
      <c r="CI161" s="2"/>
      <c r="CJ161" s="2"/>
      <c r="CK161" s="2"/>
      <c r="CL161" s="2"/>
      <c r="CM161" s="2">
        <v>0</v>
      </c>
      <c r="CN161" s="2" t="s">
        <v>6</v>
      </c>
      <c r="CO161" s="2">
        <v>0</v>
      </c>
      <c r="CP161" s="2">
        <f t="shared" si="167"/>
        <v>503.71999999999997</v>
      </c>
      <c r="CQ161" s="2">
        <f t="shared" si="168"/>
        <v>20.09</v>
      </c>
      <c r="CR161" s="2">
        <f t="shared" si="169"/>
        <v>1.05</v>
      </c>
      <c r="CS161" s="2">
        <f t="shared" si="170"/>
        <v>0</v>
      </c>
      <c r="CT161" s="2">
        <f t="shared" si="171"/>
        <v>14.84</v>
      </c>
      <c r="CU161" s="2">
        <f t="shared" si="172"/>
        <v>0</v>
      </c>
      <c r="CV161" s="2">
        <f t="shared" si="173"/>
        <v>1.56</v>
      </c>
      <c r="CW161" s="2">
        <f t="shared" si="174"/>
        <v>0</v>
      </c>
      <c r="CX161" s="2">
        <f t="shared" si="175"/>
        <v>0</v>
      </c>
      <c r="CY161" s="2">
        <f t="shared" si="176"/>
        <v>197.37200000000001</v>
      </c>
      <c r="CZ161" s="2">
        <f t="shared" si="177"/>
        <v>135.04399999999998</v>
      </c>
      <c r="DA161" s="2"/>
      <c r="DB161" s="2"/>
      <c r="DC161" s="2" t="s">
        <v>6</v>
      </c>
      <c r="DD161" s="2" t="s">
        <v>6</v>
      </c>
      <c r="DE161" s="2" t="s">
        <v>6</v>
      </c>
      <c r="DF161" s="2" t="s">
        <v>6</v>
      </c>
      <c r="DG161" s="2" t="s">
        <v>6</v>
      </c>
      <c r="DH161" s="2" t="s">
        <v>6</v>
      </c>
      <c r="DI161" s="2" t="s">
        <v>6</v>
      </c>
      <c r="DJ161" s="2" t="s">
        <v>6</v>
      </c>
      <c r="DK161" s="2" t="s">
        <v>6</v>
      </c>
      <c r="DL161" s="2" t="s">
        <v>6</v>
      </c>
      <c r="DM161" s="2" t="s">
        <v>6</v>
      </c>
      <c r="DN161" s="2">
        <v>0</v>
      </c>
      <c r="DO161" s="2">
        <v>0</v>
      </c>
      <c r="DP161" s="2">
        <v>1</v>
      </c>
      <c r="DQ161" s="2">
        <v>1</v>
      </c>
      <c r="DR161" s="2"/>
      <c r="DS161" s="2"/>
      <c r="DT161" s="2"/>
      <c r="DU161" s="2">
        <v>1013</v>
      </c>
      <c r="DV161" s="2" t="s">
        <v>18</v>
      </c>
      <c r="DW161" s="2" t="s">
        <v>18</v>
      </c>
      <c r="DX161" s="2">
        <v>1</v>
      </c>
      <c r="DY161" s="2"/>
      <c r="DZ161" s="2"/>
      <c r="EA161" s="2"/>
      <c r="EB161" s="2"/>
      <c r="EC161" s="2"/>
      <c r="ED161" s="2"/>
      <c r="EE161" s="2">
        <v>16510370</v>
      </c>
      <c r="EF161" s="2">
        <v>3</v>
      </c>
      <c r="EG161" s="2" t="s">
        <v>23</v>
      </c>
      <c r="EH161" s="2">
        <v>0</v>
      </c>
      <c r="EI161" s="2" t="s">
        <v>6</v>
      </c>
      <c r="EJ161" s="2">
        <v>2</v>
      </c>
      <c r="EK161" s="2">
        <v>108001</v>
      </c>
      <c r="EL161" s="2" t="s">
        <v>204</v>
      </c>
      <c r="EM161" s="2" t="s">
        <v>205</v>
      </c>
      <c r="EN161" s="2"/>
      <c r="EO161" s="2" t="s">
        <v>6</v>
      </c>
      <c r="EP161" s="2"/>
      <c r="EQ161" s="2">
        <v>0</v>
      </c>
      <c r="ER161" s="2">
        <v>35.979999999999997</v>
      </c>
      <c r="ES161" s="2">
        <v>20.09</v>
      </c>
      <c r="ET161" s="2">
        <v>1.05</v>
      </c>
      <c r="EU161" s="2">
        <v>0</v>
      </c>
      <c r="EV161" s="2">
        <v>14.84</v>
      </c>
      <c r="EW161" s="2">
        <v>1.56</v>
      </c>
      <c r="EX161" s="2">
        <v>0</v>
      </c>
      <c r="EY161" s="2">
        <v>0</v>
      </c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>
        <v>0</v>
      </c>
      <c r="FR161" s="2">
        <f t="shared" si="178"/>
        <v>0</v>
      </c>
      <c r="FS161" s="2">
        <v>0</v>
      </c>
      <c r="FT161" s="2"/>
      <c r="FU161" s="2"/>
      <c r="FV161" s="2"/>
      <c r="FW161" s="2"/>
      <c r="FX161" s="2">
        <v>95</v>
      </c>
      <c r="FY161" s="2">
        <v>65</v>
      </c>
      <c r="FZ161" s="2"/>
      <c r="GA161" s="2" t="s">
        <v>6</v>
      </c>
      <c r="GB161" s="2"/>
      <c r="GC161" s="2"/>
      <c r="GD161" s="2">
        <v>0</v>
      </c>
      <c r="GE161" s="2"/>
      <c r="GF161" s="2">
        <v>942868882</v>
      </c>
      <c r="GG161" s="2">
        <v>2</v>
      </c>
      <c r="GH161" s="2">
        <v>1</v>
      </c>
      <c r="GI161" s="2">
        <v>-2</v>
      </c>
      <c r="GJ161" s="2">
        <v>0</v>
      </c>
      <c r="GK161" s="2">
        <f>ROUND(R161*(R12)/100,2)</f>
        <v>0</v>
      </c>
      <c r="GL161" s="2">
        <f t="shared" si="179"/>
        <v>0</v>
      </c>
      <c r="GM161" s="2">
        <f t="shared" si="180"/>
        <v>836.13</v>
      </c>
      <c r="GN161" s="2">
        <f t="shared" si="181"/>
        <v>0</v>
      </c>
      <c r="GO161" s="2">
        <f t="shared" si="182"/>
        <v>836.13</v>
      </c>
      <c r="GP161" s="2">
        <f t="shared" si="183"/>
        <v>0</v>
      </c>
      <c r="GQ161" s="2"/>
      <c r="GR161" s="2">
        <v>0</v>
      </c>
      <c r="GS161" s="2">
        <v>3</v>
      </c>
      <c r="GT161" s="2">
        <v>0</v>
      </c>
      <c r="GU161" s="2" t="s">
        <v>6</v>
      </c>
      <c r="GV161" s="2">
        <f t="shared" si="184"/>
        <v>0</v>
      </c>
      <c r="GW161" s="2">
        <v>1</v>
      </c>
      <c r="GX161" s="2">
        <f t="shared" si="185"/>
        <v>0</v>
      </c>
      <c r="GY161" s="2"/>
      <c r="GZ161" s="2"/>
      <c r="HA161" s="2">
        <v>0</v>
      </c>
      <c r="HB161" s="2">
        <v>0</v>
      </c>
      <c r="HC161" s="2"/>
      <c r="HD161" s="2"/>
      <c r="HE161" s="2"/>
      <c r="HF161" s="2"/>
      <c r="HG161" s="2"/>
      <c r="HH161" s="2"/>
      <c r="HI161" s="2"/>
      <c r="HJ161" s="2"/>
      <c r="HK161" s="2"/>
      <c r="HL161" s="2"/>
      <c r="HM161" s="2"/>
      <c r="HN161" s="2"/>
      <c r="HO161" s="2"/>
      <c r="HP161" s="2"/>
      <c r="HQ161" s="2"/>
      <c r="HR161" s="2"/>
      <c r="HS161" s="2"/>
      <c r="HT161" s="2"/>
      <c r="HU161" s="2"/>
      <c r="HV161" s="2"/>
      <c r="HW161" s="2"/>
      <c r="HX161" s="2"/>
      <c r="HY161" s="2"/>
      <c r="HZ161" s="2"/>
      <c r="IA161" s="2"/>
      <c r="IB161" s="2"/>
      <c r="IC161" s="2"/>
      <c r="ID161" s="2"/>
      <c r="IE161" s="2"/>
      <c r="IF161" s="2"/>
      <c r="IG161" s="2"/>
      <c r="IH161" s="2"/>
      <c r="II161" s="2"/>
      <c r="IJ161" s="2"/>
      <c r="IK161" s="2">
        <v>0</v>
      </c>
      <c r="IL161" s="2"/>
      <c r="IM161" s="2"/>
      <c r="IN161" s="2"/>
      <c r="IO161" s="2"/>
      <c r="IP161" s="2"/>
      <c r="IQ161" s="2"/>
      <c r="IR161" s="2"/>
      <c r="IS161" s="2"/>
      <c r="IT161" s="2"/>
      <c r="IU161" s="2"/>
    </row>
    <row r="162" spans="1:255" x14ac:dyDescent="0.2">
      <c r="A162">
        <v>17</v>
      </c>
      <c r="B162">
        <v>1</v>
      </c>
      <c r="C162">
        <f>ROW(SmtRes!A366)</f>
        <v>366</v>
      </c>
      <c r="D162">
        <f>ROW(EtalonRes!A314)</f>
        <v>314</v>
      </c>
      <c r="E162" t="s">
        <v>267</v>
      </c>
      <c r="F162" t="s">
        <v>268</v>
      </c>
      <c r="G162" t="s">
        <v>269</v>
      </c>
      <c r="H162" t="s">
        <v>18</v>
      </c>
      <c r="I162">
        <v>14</v>
      </c>
      <c r="J162">
        <v>0</v>
      </c>
      <c r="O162">
        <f t="shared" si="147"/>
        <v>3289.29</v>
      </c>
      <c r="P162">
        <f t="shared" si="148"/>
        <v>1836.63</v>
      </c>
      <c r="Q162">
        <f t="shared" si="149"/>
        <v>95.99</v>
      </c>
      <c r="R162">
        <f t="shared" si="150"/>
        <v>0</v>
      </c>
      <c r="S162">
        <f t="shared" si="151"/>
        <v>1356.67</v>
      </c>
      <c r="T162">
        <f t="shared" si="152"/>
        <v>0</v>
      </c>
      <c r="U162">
        <f t="shared" si="153"/>
        <v>21.84</v>
      </c>
      <c r="V162">
        <f t="shared" si="154"/>
        <v>0</v>
      </c>
      <c r="W162">
        <f t="shared" si="155"/>
        <v>0</v>
      </c>
      <c r="X162">
        <f t="shared" si="156"/>
        <v>1288.8399999999999</v>
      </c>
      <c r="Y162">
        <f t="shared" si="157"/>
        <v>881.84</v>
      </c>
      <c r="AA162">
        <v>16670161</v>
      </c>
      <c r="AB162">
        <f t="shared" si="158"/>
        <v>35.979999999999997</v>
      </c>
      <c r="AC162">
        <f t="shared" si="159"/>
        <v>20.09</v>
      </c>
      <c r="AD162">
        <f t="shared" si="160"/>
        <v>1.05</v>
      </c>
      <c r="AE162">
        <f t="shared" si="161"/>
        <v>0</v>
      </c>
      <c r="AF162">
        <f t="shared" si="162"/>
        <v>14.84</v>
      </c>
      <c r="AG162">
        <f t="shared" si="163"/>
        <v>0</v>
      </c>
      <c r="AH162">
        <f t="shared" si="164"/>
        <v>1.56</v>
      </c>
      <c r="AI162">
        <f t="shared" si="165"/>
        <v>0</v>
      </c>
      <c r="AJ162">
        <f t="shared" si="166"/>
        <v>0</v>
      </c>
      <c r="AK162">
        <v>35.979999999999997</v>
      </c>
      <c r="AL162">
        <v>20.09</v>
      </c>
      <c r="AM162">
        <v>1.05</v>
      </c>
      <c r="AN162">
        <v>0</v>
      </c>
      <c r="AO162">
        <v>14.84</v>
      </c>
      <c r="AP162">
        <v>0</v>
      </c>
      <c r="AQ162">
        <v>1.56</v>
      </c>
      <c r="AR162">
        <v>0</v>
      </c>
      <c r="AS162">
        <v>0</v>
      </c>
      <c r="AT162">
        <v>95</v>
      </c>
      <c r="AU162">
        <v>65</v>
      </c>
      <c r="AV162">
        <v>1</v>
      </c>
      <c r="AW162">
        <v>1</v>
      </c>
      <c r="AZ162">
        <v>6.53</v>
      </c>
      <c r="BA162">
        <v>6.53</v>
      </c>
      <c r="BB162">
        <v>6.53</v>
      </c>
      <c r="BC162">
        <v>6.53</v>
      </c>
      <c r="BD162" t="s">
        <v>6</v>
      </c>
      <c r="BE162" t="s">
        <v>6</v>
      </c>
      <c r="BF162" t="s">
        <v>6</v>
      </c>
      <c r="BG162" t="s">
        <v>6</v>
      </c>
      <c r="BH162">
        <v>0</v>
      </c>
      <c r="BI162">
        <v>2</v>
      </c>
      <c r="BJ162" t="s">
        <v>270</v>
      </c>
      <c r="BM162">
        <v>108001</v>
      </c>
      <c r="BN162">
        <v>0</v>
      </c>
      <c r="BO162" t="s">
        <v>6</v>
      </c>
      <c r="BP162">
        <v>0</v>
      </c>
      <c r="BQ162">
        <v>3</v>
      </c>
      <c r="BR162">
        <v>0</v>
      </c>
      <c r="BS162">
        <v>6.53</v>
      </c>
      <c r="BT162">
        <v>1</v>
      </c>
      <c r="BU162">
        <v>1</v>
      </c>
      <c r="BV162">
        <v>1</v>
      </c>
      <c r="BW162">
        <v>1</v>
      </c>
      <c r="BX162">
        <v>1</v>
      </c>
      <c r="BY162" t="s">
        <v>6</v>
      </c>
      <c r="BZ162">
        <v>95</v>
      </c>
      <c r="CA162">
        <v>65</v>
      </c>
      <c r="CF162">
        <v>0</v>
      </c>
      <c r="CG162">
        <v>0</v>
      </c>
      <c r="CM162">
        <v>0</v>
      </c>
      <c r="CN162" t="s">
        <v>6</v>
      </c>
      <c r="CO162">
        <v>0</v>
      </c>
      <c r="CP162">
        <f t="shared" si="167"/>
        <v>3289.29</v>
      </c>
      <c r="CQ162">
        <f t="shared" si="168"/>
        <v>131.18770000000001</v>
      </c>
      <c r="CR162">
        <f t="shared" si="169"/>
        <v>6.8565000000000005</v>
      </c>
      <c r="CS162">
        <f t="shared" si="170"/>
        <v>0</v>
      </c>
      <c r="CT162">
        <f t="shared" si="171"/>
        <v>96.905200000000008</v>
      </c>
      <c r="CU162">
        <f t="shared" si="172"/>
        <v>0</v>
      </c>
      <c r="CV162">
        <f t="shared" si="173"/>
        <v>1.56</v>
      </c>
      <c r="CW162">
        <f t="shared" si="174"/>
        <v>0</v>
      </c>
      <c r="CX162">
        <f t="shared" si="175"/>
        <v>0</v>
      </c>
      <c r="CY162">
        <f t="shared" si="176"/>
        <v>1288.8365000000001</v>
      </c>
      <c r="CZ162">
        <f t="shared" si="177"/>
        <v>881.83550000000002</v>
      </c>
      <c r="DC162" t="s">
        <v>6</v>
      </c>
      <c r="DD162" t="s">
        <v>6</v>
      </c>
      <c r="DE162" t="s">
        <v>6</v>
      </c>
      <c r="DF162" t="s">
        <v>6</v>
      </c>
      <c r="DG162" t="s">
        <v>6</v>
      </c>
      <c r="DH162" t="s">
        <v>6</v>
      </c>
      <c r="DI162" t="s">
        <v>6</v>
      </c>
      <c r="DJ162" t="s">
        <v>6</v>
      </c>
      <c r="DK162" t="s">
        <v>6</v>
      </c>
      <c r="DL162" t="s">
        <v>6</v>
      </c>
      <c r="DM162" t="s">
        <v>6</v>
      </c>
      <c r="DN162">
        <v>0</v>
      </c>
      <c r="DO162">
        <v>0</v>
      </c>
      <c r="DP162">
        <v>1</v>
      </c>
      <c r="DQ162">
        <v>1</v>
      </c>
      <c r="DU162">
        <v>1013</v>
      </c>
      <c r="DV162" t="s">
        <v>18</v>
      </c>
      <c r="DW162" t="s">
        <v>18</v>
      </c>
      <c r="DX162">
        <v>1</v>
      </c>
      <c r="EE162">
        <v>16510370</v>
      </c>
      <c r="EF162">
        <v>3</v>
      </c>
      <c r="EG162" t="s">
        <v>23</v>
      </c>
      <c r="EH162">
        <v>0</v>
      </c>
      <c r="EI162" t="s">
        <v>6</v>
      </c>
      <c r="EJ162">
        <v>2</v>
      </c>
      <c r="EK162">
        <v>108001</v>
      </c>
      <c r="EL162" t="s">
        <v>204</v>
      </c>
      <c r="EM162" t="s">
        <v>205</v>
      </c>
      <c r="EO162" t="s">
        <v>6</v>
      </c>
      <c r="EQ162">
        <v>0</v>
      </c>
      <c r="ER162">
        <v>35.979999999999997</v>
      </c>
      <c r="ES162">
        <v>20.09</v>
      </c>
      <c r="ET162">
        <v>1.05</v>
      </c>
      <c r="EU162">
        <v>0</v>
      </c>
      <c r="EV162">
        <v>14.84</v>
      </c>
      <c r="EW162">
        <v>1.56</v>
      </c>
      <c r="EX162">
        <v>0</v>
      </c>
      <c r="EY162">
        <v>0</v>
      </c>
      <c r="FQ162">
        <v>0</v>
      </c>
      <c r="FR162">
        <f t="shared" si="178"/>
        <v>0</v>
      </c>
      <c r="FS162">
        <v>0</v>
      </c>
      <c r="FX162">
        <v>95</v>
      </c>
      <c r="FY162">
        <v>65</v>
      </c>
      <c r="GA162" t="s">
        <v>6</v>
      </c>
      <c r="GD162">
        <v>0</v>
      </c>
      <c r="GF162">
        <v>942868882</v>
      </c>
      <c r="GG162">
        <v>1</v>
      </c>
      <c r="GH162">
        <v>1</v>
      </c>
      <c r="GI162">
        <v>4</v>
      </c>
      <c r="GJ162">
        <v>0</v>
      </c>
      <c r="GK162">
        <f>ROUND(R162*(S12)/100,2)</f>
        <v>0</v>
      </c>
      <c r="GL162">
        <f t="shared" si="179"/>
        <v>0</v>
      </c>
      <c r="GM162">
        <f t="shared" si="180"/>
        <v>5459.97</v>
      </c>
      <c r="GN162">
        <f t="shared" si="181"/>
        <v>0</v>
      </c>
      <c r="GO162">
        <f t="shared" si="182"/>
        <v>5459.97</v>
      </c>
      <c r="GP162">
        <f t="shared" si="183"/>
        <v>0</v>
      </c>
      <c r="GR162">
        <v>0</v>
      </c>
      <c r="GS162">
        <v>3</v>
      </c>
      <c r="GT162">
        <v>0</v>
      </c>
      <c r="GU162" t="s">
        <v>6</v>
      </c>
      <c r="GV162">
        <f t="shared" si="184"/>
        <v>0</v>
      </c>
      <c r="GW162">
        <v>1</v>
      </c>
      <c r="GX162">
        <f t="shared" si="185"/>
        <v>0</v>
      </c>
      <c r="HA162">
        <v>0</v>
      </c>
      <c r="HB162">
        <v>0</v>
      </c>
      <c r="IK162">
        <v>0</v>
      </c>
    </row>
    <row r="163" spans="1:255" x14ac:dyDescent="0.2">
      <c r="A163" s="2">
        <v>18</v>
      </c>
      <c r="B163" s="2">
        <v>1</v>
      </c>
      <c r="C163" s="2">
        <v>348</v>
      </c>
      <c r="D163" s="2"/>
      <c r="E163" s="2" t="s">
        <v>271</v>
      </c>
      <c r="F163" s="2" t="s">
        <v>272</v>
      </c>
      <c r="G163" s="2" t="s">
        <v>273</v>
      </c>
      <c r="H163" s="2" t="s">
        <v>113</v>
      </c>
      <c r="I163" s="2">
        <f>I161*J163</f>
        <v>7</v>
      </c>
      <c r="J163" s="2">
        <v>0.5</v>
      </c>
      <c r="K163" s="2"/>
      <c r="L163" s="2"/>
      <c r="M163" s="2"/>
      <c r="N163" s="2"/>
      <c r="O163" s="2">
        <f t="shared" si="147"/>
        <v>91.84</v>
      </c>
      <c r="P163" s="2">
        <f t="shared" si="148"/>
        <v>91.84</v>
      </c>
      <c r="Q163" s="2">
        <f t="shared" si="149"/>
        <v>0</v>
      </c>
      <c r="R163" s="2">
        <f t="shared" si="150"/>
        <v>0</v>
      </c>
      <c r="S163" s="2">
        <f t="shared" si="151"/>
        <v>0</v>
      </c>
      <c r="T163" s="2">
        <f t="shared" si="152"/>
        <v>0</v>
      </c>
      <c r="U163" s="2">
        <f t="shared" si="153"/>
        <v>0</v>
      </c>
      <c r="V163" s="2">
        <f t="shared" si="154"/>
        <v>0</v>
      </c>
      <c r="W163" s="2">
        <f t="shared" si="155"/>
        <v>0</v>
      </c>
      <c r="X163" s="2">
        <f t="shared" si="156"/>
        <v>0</v>
      </c>
      <c r="Y163" s="2">
        <f t="shared" si="157"/>
        <v>0</v>
      </c>
      <c r="Z163" s="2"/>
      <c r="AA163" s="2">
        <v>16670159</v>
      </c>
      <c r="AB163" s="2">
        <f t="shared" si="158"/>
        <v>13.12</v>
      </c>
      <c r="AC163" s="2">
        <f t="shared" si="159"/>
        <v>13.12</v>
      </c>
      <c r="AD163" s="2">
        <f t="shared" si="160"/>
        <v>0</v>
      </c>
      <c r="AE163" s="2">
        <f t="shared" si="161"/>
        <v>0</v>
      </c>
      <c r="AF163" s="2">
        <f t="shared" si="162"/>
        <v>0</v>
      </c>
      <c r="AG163" s="2">
        <f t="shared" si="163"/>
        <v>0</v>
      </c>
      <c r="AH163" s="2">
        <f t="shared" si="164"/>
        <v>0</v>
      </c>
      <c r="AI163" s="2">
        <f t="shared" si="165"/>
        <v>0</v>
      </c>
      <c r="AJ163" s="2">
        <f t="shared" si="166"/>
        <v>0</v>
      </c>
      <c r="AK163" s="2">
        <v>13.12</v>
      </c>
      <c r="AL163" s="2">
        <v>13.12</v>
      </c>
      <c r="AM163" s="2">
        <v>0</v>
      </c>
      <c r="AN163" s="2">
        <v>0</v>
      </c>
      <c r="AO163" s="2">
        <v>0</v>
      </c>
      <c r="AP163" s="2">
        <v>0</v>
      </c>
      <c r="AQ163" s="2">
        <v>0</v>
      </c>
      <c r="AR163" s="2">
        <v>0</v>
      </c>
      <c r="AS163" s="2">
        <v>0</v>
      </c>
      <c r="AT163" s="2">
        <v>95</v>
      </c>
      <c r="AU163" s="2">
        <v>65</v>
      </c>
      <c r="AV163" s="2">
        <v>1</v>
      </c>
      <c r="AW163" s="2">
        <v>1</v>
      </c>
      <c r="AX163" s="2"/>
      <c r="AY163" s="2"/>
      <c r="AZ163" s="2">
        <v>1</v>
      </c>
      <c r="BA163" s="2">
        <v>1</v>
      </c>
      <c r="BB163" s="2">
        <v>1</v>
      </c>
      <c r="BC163" s="2">
        <v>1</v>
      </c>
      <c r="BD163" s="2" t="s">
        <v>6</v>
      </c>
      <c r="BE163" s="2" t="s">
        <v>6</v>
      </c>
      <c r="BF163" s="2" t="s">
        <v>6</v>
      </c>
      <c r="BG163" s="2" t="s">
        <v>6</v>
      </c>
      <c r="BH163" s="2">
        <v>3</v>
      </c>
      <c r="BI163" s="2">
        <v>2</v>
      </c>
      <c r="BJ163" s="2" t="s">
        <v>274</v>
      </c>
      <c r="BK163" s="2"/>
      <c r="BL163" s="2"/>
      <c r="BM163" s="2">
        <v>108001</v>
      </c>
      <c r="BN163" s="2">
        <v>0</v>
      </c>
      <c r="BO163" s="2" t="s">
        <v>6</v>
      </c>
      <c r="BP163" s="2">
        <v>0</v>
      </c>
      <c r="BQ163" s="2">
        <v>3</v>
      </c>
      <c r="BR163" s="2">
        <v>0</v>
      </c>
      <c r="BS163" s="2">
        <v>1</v>
      </c>
      <c r="BT163" s="2">
        <v>1</v>
      </c>
      <c r="BU163" s="2">
        <v>1</v>
      </c>
      <c r="BV163" s="2">
        <v>1</v>
      </c>
      <c r="BW163" s="2">
        <v>1</v>
      </c>
      <c r="BX163" s="2">
        <v>1</v>
      </c>
      <c r="BY163" s="2" t="s">
        <v>6</v>
      </c>
      <c r="BZ163" s="2">
        <v>95</v>
      </c>
      <c r="CA163" s="2">
        <v>65</v>
      </c>
      <c r="CB163" s="2"/>
      <c r="CC163" s="2"/>
      <c r="CD163" s="2"/>
      <c r="CE163" s="2"/>
      <c r="CF163" s="2">
        <v>0</v>
      </c>
      <c r="CG163" s="2">
        <v>0</v>
      </c>
      <c r="CH163" s="2"/>
      <c r="CI163" s="2"/>
      <c r="CJ163" s="2"/>
      <c r="CK163" s="2"/>
      <c r="CL163" s="2"/>
      <c r="CM163" s="2">
        <v>0</v>
      </c>
      <c r="CN163" s="2" t="s">
        <v>6</v>
      </c>
      <c r="CO163" s="2">
        <v>0</v>
      </c>
      <c r="CP163" s="2">
        <f t="shared" si="167"/>
        <v>91.84</v>
      </c>
      <c r="CQ163" s="2">
        <f t="shared" si="168"/>
        <v>13.12</v>
      </c>
      <c r="CR163" s="2">
        <f t="shared" si="169"/>
        <v>0</v>
      </c>
      <c r="CS163" s="2">
        <f t="shared" si="170"/>
        <v>0</v>
      </c>
      <c r="CT163" s="2">
        <f t="shared" si="171"/>
        <v>0</v>
      </c>
      <c r="CU163" s="2">
        <f t="shared" si="172"/>
        <v>0</v>
      </c>
      <c r="CV163" s="2">
        <f t="shared" si="173"/>
        <v>0</v>
      </c>
      <c r="CW163" s="2">
        <f t="shared" si="174"/>
        <v>0</v>
      </c>
      <c r="CX163" s="2">
        <f t="shared" si="175"/>
        <v>0</v>
      </c>
      <c r="CY163" s="2">
        <f t="shared" si="176"/>
        <v>0</v>
      </c>
      <c r="CZ163" s="2">
        <f t="shared" si="177"/>
        <v>0</v>
      </c>
      <c r="DA163" s="2"/>
      <c r="DB163" s="2"/>
      <c r="DC163" s="2" t="s">
        <v>6</v>
      </c>
      <c r="DD163" s="2" t="s">
        <v>6</v>
      </c>
      <c r="DE163" s="2" t="s">
        <v>6</v>
      </c>
      <c r="DF163" s="2" t="s">
        <v>6</v>
      </c>
      <c r="DG163" s="2" t="s">
        <v>6</v>
      </c>
      <c r="DH163" s="2" t="s">
        <v>6</v>
      </c>
      <c r="DI163" s="2" t="s">
        <v>6</v>
      </c>
      <c r="DJ163" s="2" t="s">
        <v>6</v>
      </c>
      <c r="DK163" s="2" t="s">
        <v>6</v>
      </c>
      <c r="DL163" s="2" t="s">
        <v>6</v>
      </c>
      <c r="DM163" s="2" t="s">
        <v>6</v>
      </c>
      <c r="DN163" s="2">
        <v>0</v>
      </c>
      <c r="DO163" s="2">
        <v>0</v>
      </c>
      <c r="DP163" s="2">
        <v>1</v>
      </c>
      <c r="DQ163" s="2">
        <v>1</v>
      </c>
      <c r="DR163" s="2"/>
      <c r="DS163" s="2"/>
      <c r="DT163" s="2"/>
      <c r="DU163" s="2">
        <v>1010</v>
      </c>
      <c r="DV163" s="2" t="s">
        <v>113</v>
      </c>
      <c r="DW163" s="2" t="s">
        <v>113</v>
      </c>
      <c r="DX163" s="2">
        <v>1</v>
      </c>
      <c r="DY163" s="2"/>
      <c r="DZ163" s="2"/>
      <c r="EA163" s="2"/>
      <c r="EB163" s="2"/>
      <c r="EC163" s="2"/>
      <c r="ED163" s="2"/>
      <c r="EE163" s="2">
        <v>16510370</v>
      </c>
      <c r="EF163" s="2">
        <v>3</v>
      </c>
      <c r="EG163" s="2" t="s">
        <v>23</v>
      </c>
      <c r="EH163" s="2">
        <v>0</v>
      </c>
      <c r="EI163" s="2" t="s">
        <v>6</v>
      </c>
      <c r="EJ163" s="2">
        <v>2</v>
      </c>
      <c r="EK163" s="2">
        <v>108001</v>
      </c>
      <c r="EL163" s="2" t="s">
        <v>204</v>
      </c>
      <c r="EM163" s="2" t="s">
        <v>205</v>
      </c>
      <c r="EN163" s="2"/>
      <c r="EO163" s="2" t="s">
        <v>6</v>
      </c>
      <c r="EP163" s="2"/>
      <c r="EQ163" s="2">
        <v>0</v>
      </c>
      <c r="ER163" s="2">
        <v>13.12</v>
      </c>
      <c r="ES163" s="2">
        <v>13.12</v>
      </c>
      <c r="ET163" s="2">
        <v>0</v>
      </c>
      <c r="EU163" s="2">
        <v>0</v>
      </c>
      <c r="EV163" s="2">
        <v>0</v>
      </c>
      <c r="EW163" s="2">
        <v>0</v>
      </c>
      <c r="EX163" s="2">
        <v>0</v>
      </c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>
        <v>0</v>
      </c>
      <c r="FR163" s="2">
        <f t="shared" si="178"/>
        <v>0</v>
      </c>
      <c r="FS163" s="2">
        <v>0</v>
      </c>
      <c r="FT163" s="2"/>
      <c r="FU163" s="2"/>
      <c r="FV163" s="2"/>
      <c r="FW163" s="2"/>
      <c r="FX163" s="2">
        <v>95</v>
      </c>
      <c r="FY163" s="2">
        <v>65</v>
      </c>
      <c r="FZ163" s="2"/>
      <c r="GA163" s="2" t="s">
        <v>6</v>
      </c>
      <c r="GB163" s="2"/>
      <c r="GC163" s="2"/>
      <c r="GD163" s="2">
        <v>0</v>
      </c>
      <c r="GE163" s="2"/>
      <c r="GF163" s="2">
        <v>-1382602355</v>
      </c>
      <c r="GG163" s="2">
        <v>1</v>
      </c>
      <c r="GH163" s="2">
        <v>1</v>
      </c>
      <c r="GI163" s="2">
        <v>-2</v>
      </c>
      <c r="GJ163" s="2">
        <v>0</v>
      </c>
      <c r="GK163" s="2">
        <f>ROUND(R163*(R12)/100,2)</f>
        <v>0</v>
      </c>
      <c r="GL163" s="2">
        <f t="shared" si="179"/>
        <v>0</v>
      </c>
      <c r="GM163" s="2">
        <f t="shared" si="180"/>
        <v>91.84</v>
      </c>
      <c r="GN163" s="2">
        <f t="shared" si="181"/>
        <v>0</v>
      </c>
      <c r="GO163" s="2">
        <f t="shared" si="182"/>
        <v>91.84</v>
      </c>
      <c r="GP163" s="2">
        <f t="shared" si="183"/>
        <v>0</v>
      </c>
      <c r="GQ163" s="2"/>
      <c r="GR163" s="2">
        <v>0</v>
      </c>
      <c r="GS163" s="2">
        <v>3</v>
      </c>
      <c r="GT163" s="2">
        <v>0</v>
      </c>
      <c r="GU163" s="2" t="s">
        <v>6</v>
      </c>
      <c r="GV163" s="2">
        <f t="shared" si="184"/>
        <v>0</v>
      </c>
      <c r="GW163" s="2">
        <v>1</v>
      </c>
      <c r="GX163" s="2">
        <f t="shared" si="185"/>
        <v>0</v>
      </c>
      <c r="GY163" s="2"/>
      <c r="GZ163" s="2"/>
      <c r="HA163" s="2">
        <v>0</v>
      </c>
      <c r="HB163" s="2">
        <v>0</v>
      </c>
      <c r="HC163" s="2"/>
      <c r="HD163" s="2"/>
      <c r="HE163" s="2"/>
      <c r="HF163" s="2"/>
      <c r="HG163" s="2"/>
      <c r="HH163" s="2"/>
      <c r="HI163" s="2"/>
      <c r="HJ163" s="2"/>
      <c r="HK163" s="2"/>
      <c r="HL163" s="2"/>
      <c r="HM163" s="2"/>
      <c r="HN163" s="2"/>
      <c r="HO163" s="2"/>
      <c r="HP163" s="2"/>
      <c r="HQ163" s="2"/>
      <c r="HR163" s="2"/>
      <c r="HS163" s="2"/>
      <c r="HT163" s="2"/>
      <c r="HU163" s="2"/>
      <c r="HV163" s="2"/>
      <c r="HW163" s="2"/>
      <c r="HX163" s="2"/>
      <c r="HY163" s="2"/>
      <c r="HZ163" s="2"/>
      <c r="IA163" s="2"/>
      <c r="IB163" s="2"/>
      <c r="IC163" s="2"/>
      <c r="ID163" s="2"/>
      <c r="IE163" s="2"/>
      <c r="IF163" s="2"/>
      <c r="IG163" s="2"/>
      <c r="IH163" s="2"/>
      <c r="II163" s="2"/>
      <c r="IJ163" s="2"/>
      <c r="IK163" s="2">
        <v>0</v>
      </c>
      <c r="IL163" s="2"/>
      <c r="IM163" s="2"/>
      <c r="IN163" s="2"/>
      <c r="IO163" s="2"/>
      <c r="IP163" s="2"/>
      <c r="IQ163" s="2"/>
      <c r="IR163" s="2"/>
      <c r="IS163" s="2"/>
      <c r="IT163" s="2"/>
      <c r="IU163" s="2"/>
    </row>
    <row r="164" spans="1:255" x14ac:dyDescent="0.2">
      <c r="A164">
        <v>18</v>
      </c>
      <c r="B164">
        <v>1</v>
      </c>
      <c r="C164">
        <v>364</v>
      </c>
      <c r="E164" t="s">
        <v>271</v>
      </c>
      <c r="F164" t="s">
        <v>272</v>
      </c>
      <c r="G164" t="s">
        <v>273</v>
      </c>
      <c r="H164" t="s">
        <v>113</v>
      </c>
      <c r="I164">
        <f>I162*J164</f>
        <v>7</v>
      </c>
      <c r="J164">
        <v>0.5</v>
      </c>
      <c r="O164">
        <f t="shared" si="147"/>
        <v>599.72</v>
      </c>
      <c r="P164">
        <f t="shared" si="148"/>
        <v>599.72</v>
      </c>
      <c r="Q164">
        <f t="shared" si="149"/>
        <v>0</v>
      </c>
      <c r="R164">
        <f t="shared" si="150"/>
        <v>0</v>
      </c>
      <c r="S164">
        <f t="shared" si="151"/>
        <v>0</v>
      </c>
      <c r="T164">
        <f t="shared" si="152"/>
        <v>0</v>
      </c>
      <c r="U164">
        <f t="shared" si="153"/>
        <v>0</v>
      </c>
      <c r="V164">
        <f t="shared" si="154"/>
        <v>0</v>
      </c>
      <c r="W164">
        <f t="shared" si="155"/>
        <v>0</v>
      </c>
      <c r="X164">
        <f t="shared" si="156"/>
        <v>0</v>
      </c>
      <c r="Y164">
        <f t="shared" si="157"/>
        <v>0</v>
      </c>
      <c r="AA164">
        <v>16670161</v>
      </c>
      <c r="AB164">
        <f t="shared" si="158"/>
        <v>13.12</v>
      </c>
      <c r="AC164">
        <f t="shared" si="159"/>
        <v>13.12</v>
      </c>
      <c r="AD164">
        <f t="shared" si="160"/>
        <v>0</v>
      </c>
      <c r="AE164">
        <f t="shared" si="161"/>
        <v>0</v>
      </c>
      <c r="AF164">
        <f t="shared" si="162"/>
        <v>0</v>
      </c>
      <c r="AG164">
        <f t="shared" si="163"/>
        <v>0</v>
      </c>
      <c r="AH164">
        <f t="shared" si="164"/>
        <v>0</v>
      </c>
      <c r="AI164">
        <f t="shared" si="165"/>
        <v>0</v>
      </c>
      <c r="AJ164">
        <f t="shared" si="166"/>
        <v>0</v>
      </c>
      <c r="AK164">
        <v>13.12</v>
      </c>
      <c r="AL164">
        <v>13.12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95</v>
      </c>
      <c r="AU164">
        <v>65</v>
      </c>
      <c r="AV164">
        <v>1</v>
      </c>
      <c r="AW164">
        <v>1</v>
      </c>
      <c r="AZ164">
        <v>6.53</v>
      </c>
      <c r="BA164">
        <v>1</v>
      </c>
      <c r="BB164">
        <v>1</v>
      </c>
      <c r="BC164">
        <v>6.53</v>
      </c>
      <c r="BD164" t="s">
        <v>6</v>
      </c>
      <c r="BE164" t="s">
        <v>6</v>
      </c>
      <c r="BF164" t="s">
        <v>6</v>
      </c>
      <c r="BG164" t="s">
        <v>6</v>
      </c>
      <c r="BH164">
        <v>3</v>
      </c>
      <c r="BI164">
        <v>2</v>
      </c>
      <c r="BJ164" t="s">
        <v>274</v>
      </c>
      <c r="BM164">
        <v>108001</v>
      </c>
      <c r="BN164">
        <v>0</v>
      </c>
      <c r="BO164" t="s">
        <v>6</v>
      </c>
      <c r="BP164">
        <v>0</v>
      </c>
      <c r="BQ164">
        <v>3</v>
      </c>
      <c r="BR164">
        <v>0</v>
      </c>
      <c r="BS164">
        <v>1</v>
      </c>
      <c r="BT164">
        <v>1</v>
      </c>
      <c r="BU164">
        <v>1</v>
      </c>
      <c r="BV164">
        <v>1</v>
      </c>
      <c r="BW164">
        <v>1</v>
      </c>
      <c r="BX164">
        <v>1</v>
      </c>
      <c r="BY164" t="s">
        <v>6</v>
      </c>
      <c r="BZ164">
        <v>95</v>
      </c>
      <c r="CA164">
        <v>65</v>
      </c>
      <c r="CF164">
        <v>0</v>
      </c>
      <c r="CG164">
        <v>0</v>
      </c>
      <c r="CM164">
        <v>0</v>
      </c>
      <c r="CN164" t="s">
        <v>6</v>
      </c>
      <c r="CO164">
        <v>0</v>
      </c>
      <c r="CP164">
        <f t="shared" si="167"/>
        <v>599.72</v>
      </c>
      <c r="CQ164">
        <f t="shared" si="168"/>
        <v>85.673599999999993</v>
      </c>
      <c r="CR164">
        <f t="shared" si="169"/>
        <v>0</v>
      </c>
      <c r="CS164">
        <f t="shared" si="170"/>
        <v>0</v>
      </c>
      <c r="CT164">
        <f t="shared" si="171"/>
        <v>0</v>
      </c>
      <c r="CU164">
        <f t="shared" si="172"/>
        <v>0</v>
      </c>
      <c r="CV164">
        <f t="shared" si="173"/>
        <v>0</v>
      </c>
      <c r="CW164">
        <f t="shared" si="174"/>
        <v>0</v>
      </c>
      <c r="CX164">
        <f t="shared" si="175"/>
        <v>0</v>
      </c>
      <c r="CY164">
        <f t="shared" si="176"/>
        <v>0</v>
      </c>
      <c r="CZ164">
        <f t="shared" si="177"/>
        <v>0</v>
      </c>
      <c r="DC164" t="s">
        <v>6</v>
      </c>
      <c r="DD164" t="s">
        <v>6</v>
      </c>
      <c r="DE164" t="s">
        <v>6</v>
      </c>
      <c r="DF164" t="s">
        <v>6</v>
      </c>
      <c r="DG164" t="s">
        <v>6</v>
      </c>
      <c r="DH164" t="s">
        <v>6</v>
      </c>
      <c r="DI164" t="s">
        <v>6</v>
      </c>
      <c r="DJ164" t="s">
        <v>6</v>
      </c>
      <c r="DK164" t="s">
        <v>6</v>
      </c>
      <c r="DL164" t="s">
        <v>6</v>
      </c>
      <c r="DM164" t="s">
        <v>6</v>
      </c>
      <c r="DN164">
        <v>0</v>
      </c>
      <c r="DO164">
        <v>0</v>
      </c>
      <c r="DP164">
        <v>1</v>
      </c>
      <c r="DQ164">
        <v>1</v>
      </c>
      <c r="DU164">
        <v>1010</v>
      </c>
      <c r="DV164" t="s">
        <v>113</v>
      </c>
      <c r="DW164" t="s">
        <v>113</v>
      </c>
      <c r="DX164">
        <v>1</v>
      </c>
      <c r="EE164">
        <v>16510370</v>
      </c>
      <c r="EF164">
        <v>3</v>
      </c>
      <c r="EG164" t="s">
        <v>23</v>
      </c>
      <c r="EH164">
        <v>0</v>
      </c>
      <c r="EI164" t="s">
        <v>6</v>
      </c>
      <c r="EJ164">
        <v>2</v>
      </c>
      <c r="EK164">
        <v>108001</v>
      </c>
      <c r="EL164" t="s">
        <v>204</v>
      </c>
      <c r="EM164" t="s">
        <v>205</v>
      </c>
      <c r="EO164" t="s">
        <v>6</v>
      </c>
      <c r="EQ164">
        <v>0</v>
      </c>
      <c r="ER164">
        <v>13.12</v>
      </c>
      <c r="ES164">
        <v>13.12</v>
      </c>
      <c r="ET164">
        <v>0</v>
      </c>
      <c r="EU164">
        <v>0</v>
      </c>
      <c r="EV164">
        <v>0</v>
      </c>
      <c r="EW164">
        <v>0</v>
      </c>
      <c r="EX164">
        <v>0</v>
      </c>
      <c r="FQ164">
        <v>0</v>
      </c>
      <c r="FR164">
        <f t="shared" si="178"/>
        <v>0</v>
      </c>
      <c r="FS164">
        <v>0</v>
      </c>
      <c r="FX164">
        <v>95</v>
      </c>
      <c r="FY164">
        <v>65</v>
      </c>
      <c r="GA164" t="s">
        <v>6</v>
      </c>
      <c r="GD164">
        <v>0</v>
      </c>
      <c r="GF164">
        <v>-1382602355</v>
      </c>
      <c r="GG164">
        <v>1</v>
      </c>
      <c r="GH164">
        <v>1</v>
      </c>
      <c r="GI164">
        <v>4</v>
      </c>
      <c r="GJ164">
        <v>0</v>
      </c>
      <c r="GK164">
        <f>ROUND(R164*(S12)/100,2)</f>
        <v>0</v>
      </c>
      <c r="GL164">
        <f t="shared" si="179"/>
        <v>0</v>
      </c>
      <c r="GM164">
        <f t="shared" si="180"/>
        <v>599.72</v>
      </c>
      <c r="GN164">
        <f t="shared" si="181"/>
        <v>0</v>
      </c>
      <c r="GO164">
        <f t="shared" si="182"/>
        <v>599.72</v>
      </c>
      <c r="GP164">
        <f t="shared" si="183"/>
        <v>0</v>
      </c>
      <c r="GR164">
        <v>0</v>
      </c>
      <c r="GS164">
        <v>3</v>
      </c>
      <c r="GT164">
        <v>0</v>
      </c>
      <c r="GU164" t="s">
        <v>6</v>
      </c>
      <c r="GV164">
        <f t="shared" si="184"/>
        <v>0</v>
      </c>
      <c r="GW164">
        <v>1</v>
      </c>
      <c r="GX164">
        <f t="shared" si="185"/>
        <v>0</v>
      </c>
      <c r="HA164">
        <v>0</v>
      </c>
      <c r="HB164">
        <v>0</v>
      </c>
      <c r="IK164">
        <v>0</v>
      </c>
    </row>
    <row r="165" spans="1:255" x14ac:dyDescent="0.2">
      <c r="A165" s="2">
        <v>18</v>
      </c>
      <c r="B165" s="2">
        <v>1</v>
      </c>
      <c r="C165" s="2">
        <v>349</v>
      </c>
      <c r="D165" s="2"/>
      <c r="E165" s="2" t="s">
        <v>275</v>
      </c>
      <c r="F165" s="2" t="s">
        <v>276</v>
      </c>
      <c r="G165" s="2" t="s">
        <v>277</v>
      </c>
      <c r="H165" s="2" t="s">
        <v>136</v>
      </c>
      <c r="I165" s="2">
        <f>I161*J165</f>
        <v>0.7</v>
      </c>
      <c r="J165" s="2">
        <v>4.9999999999999996E-2</v>
      </c>
      <c r="K165" s="2"/>
      <c r="L165" s="2"/>
      <c r="M165" s="2"/>
      <c r="N165" s="2"/>
      <c r="O165" s="2">
        <f t="shared" si="147"/>
        <v>131.94999999999999</v>
      </c>
      <c r="P165" s="2">
        <f t="shared" si="148"/>
        <v>131.94999999999999</v>
      </c>
      <c r="Q165" s="2">
        <f t="shared" si="149"/>
        <v>0</v>
      </c>
      <c r="R165" s="2">
        <f t="shared" si="150"/>
        <v>0</v>
      </c>
      <c r="S165" s="2">
        <f t="shared" si="151"/>
        <v>0</v>
      </c>
      <c r="T165" s="2">
        <f t="shared" si="152"/>
        <v>0</v>
      </c>
      <c r="U165" s="2">
        <f t="shared" si="153"/>
        <v>0</v>
      </c>
      <c r="V165" s="2">
        <f t="shared" si="154"/>
        <v>0</v>
      </c>
      <c r="W165" s="2">
        <f t="shared" si="155"/>
        <v>0</v>
      </c>
      <c r="X165" s="2">
        <f t="shared" si="156"/>
        <v>0</v>
      </c>
      <c r="Y165" s="2">
        <f t="shared" si="157"/>
        <v>0</v>
      </c>
      <c r="Z165" s="2"/>
      <c r="AA165" s="2">
        <v>16670159</v>
      </c>
      <c r="AB165" s="2">
        <f t="shared" si="158"/>
        <v>188.5</v>
      </c>
      <c r="AC165" s="2">
        <f t="shared" si="159"/>
        <v>188.5</v>
      </c>
      <c r="AD165" s="2">
        <f t="shared" si="160"/>
        <v>0</v>
      </c>
      <c r="AE165" s="2">
        <f t="shared" si="161"/>
        <v>0</v>
      </c>
      <c r="AF165" s="2">
        <f t="shared" si="162"/>
        <v>0</v>
      </c>
      <c r="AG165" s="2">
        <f t="shared" si="163"/>
        <v>0</v>
      </c>
      <c r="AH165" s="2">
        <f t="shared" si="164"/>
        <v>0</v>
      </c>
      <c r="AI165" s="2">
        <f t="shared" si="165"/>
        <v>0</v>
      </c>
      <c r="AJ165" s="2">
        <f t="shared" si="166"/>
        <v>0</v>
      </c>
      <c r="AK165" s="2">
        <v>188.5</v>
      </c>
      <c r="AL165" s="2">
        <v>188.5</v>
      </c>
      <c r="AM165" s="2">
        <v>0</v>
      </c>
      <c r="AN165" s="2">
        <v>0</v>
      </c>
      <c r="AO165" s="2">
        <v>0</v>
      </c>
      <c r="AP165" s="2">
        <v>0</v>
      </c>
      <c r="AQ165" s="2">
        <v>0</v>
      </c>
      <c r="AR165" s="2">
        <v>0</v>
      </c>
      <c r="AS165" s="2">
        <v>0</v>
      </c>
      <c r="AT165" s="2">
        <v>95</v>
      </c>
      <c r="AU165" s="2">
        <v>65</v>
      </c>
      <c r="AV165" s="2">
        <v>1</v>
      </c>
      <c r="AW165" s="2">
        <v>1</v>
      </c>
      <c r="AX165" s="2"/>
      <c r="AY165" s="2"/>
      <c r="AZ165" s="2">
        <v>1</v>
      </c>
      <c r="BA165" s="2">
        <v>1</v>
      </c>
      <c r="BB165" s="2">
        <v>1</v>
      </c>
      <c r="BC165" s="2">
        <v>1</v>
      </c>
      <c r="BD165" s="2" t="s">
        <v>6</v>
      </c>
      <c r="BE165" s="2" t="s">
        <v>6</v>
      </c>
      <c r="BF165" s="2" t="s">
        <v>6</v>
      </c>
      <c r="BG165" s="2" t="s">
        <v>6</v>
      </c>
      <c r="BH165" s="2">
        <v>3</v>
      </c>
      <c r="BI165" s="2">
        <v>2</v>
      </c>
      <c r="BJ165" s="2" t="s">
        <v>278</v>
      </c>
      <c r="BK165" s="2"/>
      <c r="BL165" s="2"/>
      <c r="BM165" s="2">
        <v>108001</v>
      </c>
      <c r="BN165" s="2">
        <v>0</v>
      </c>
      <c r="BO165" s="2" t="s">
        <v>6</v>
      </c>
      <c r="BP165" s="2">
        <v>0</v>
      </c>
      <c r="BQ165" s="2">
        <v>3</v>
      </c>
      <c r="BR165" s="2">
        <v>0</v>
      </c>
      <c r="BS165" s="2">
        <v>1</v>
      </c>
      <c r="BT165" s="2">
        <v>1</v>
      </c>
      <c r="BU165" s="2">
        <v>1</v>
      </c>
      <c r="BV165" s="2">
        <v>1</v>
      </c>
      <c r="BW165" s="2">
        <v>1</v>
      </c>
      <c r="BX165" s="2">
        <v>1</v>
      </c>
      <c r="BY165" s="2" t="s">
        <v>6</v>
      </c>
      <c r="BZ165" s="2">
        <v>95</v>
      </c>
      <c r="CA165" s="2">
        <v>65</v>
      </c>
      <c r="CB165" s="2"/>
      <c r="CC165" s="2"/>
      <c r="CD165" s="2"/>
      <c r="CE165" s="2"/>
      <c r="CF165" s="2">
        <v>0</v>
      </c>
      <c r="CG165" s="2">
        <v>0</v>
      </c>
      <c r="CH165" s="2"/>
      <c r="CI165" s="2"/>
      <c r="CJ165" s="2"/>
      <c r="CK165" s="2"/>
      <c r="CL165" s="2"/>
      <c r="CM165" s="2">
        <v>0</v>
      </c>
      <c r="CN165" s="2" t="s">
        <v>6</v>
      </c>
      <c r="CO165" s="2">
        <v>0</v>
      </c>
      <c r="CP165" s="2">
        <f t="shared" si="167"/>
        <v>131.94999999999999</v>
      </c>
      <c r="CQ165" s="2">
        <f t="shared" si="168"/>
        <v>188.5</v>
      </c>
      <c r="CR165" s="2">
        <f t="shared" si="169"/>
        <v>0</v>
      </c>
      <c r="CS165" s="2">
        <f t="shared" si="170"/>
        <v>0</v>
      </c>
      <c r="CT165" s="2">
        <f t="shared" si="171"/>
        <v>0</v>
      </c>
      <c r="CU165" s="2">
        <f t="shared" si="172"/>
        <v>0</v>
      </c>
      <c r="CV165" s="2">
        <f t="shared" si="173"/>
        <v>0</v>
      </c>
      <c r="CW165" s="2">
        <f t="shared" si="174"/>
        <v>0</v>
      </c>
      <c r="CX165" s="2">
        <f t="shared" si="175"/>
        <v>0</v>
      </c>
      <c r="CY165" s="2">
        <f t="shared" si="176"/>
        <v>0</v>
      </c>
      <c r="CZ165" s="2">
        <f t="shared" si="177"/>
        <v>0</v>
      </c>
      <c r="DA165" s="2"/>
      <c r="DB165" s="2"/>
      <c r="DC165" s="2" t="s">
        <v>6</v>
      </c>
      <c r="DD165" s="2" t="s">
        <v>6</v>
      </c>
      <c r="DE165" s="2" t="s">
        <v>6</v>
      </c>
      <c r="DF165" s="2" t="s">
        <v>6</v>
      </c>
      <c r="DG165" s="2" t="s">
        <v>6</v>
      </c>
      <c r="DH165" s="2" t="s">
        <v>6</v>
      </c>
      <c r="DI165" s="2" t="s">
        <v>6</v>
      </c>
      <c r="DJ165" s="2" t="s">
        <v>6</v>
      </c>
      <c r="DK165" s="2" t="s">
        <v>6</v>
      </c>
      <c r="DL165" s="2" t="s">
        <v>6</v>
      </c>
      <c r="DM165" s="2" t="s">
        <v>6</v>
      </c>
      <c r="DN165" s="2">
        <v>0</v>
      </c>
      <c r="DO165" s="2">
        <v>0</v>
      </c>
      <c r="DP165" s="2">
        <v>1</v>
      </c>
      <c r="DQ165" s="2">
        <v>1</v>
      </c>
      <c r="DR165" s="2"/>
      <c r="DS165" s="2"/>
      <c r="DT165" s="2"/>
      <c r="DU165" s="2">
        <v>1010</v>
      </c>
      <c r="DV165" s="2" t="s">
        <v>136</v>
      </c>
      <c r="DW165" s="2" t="s">
        <v>136</v>
      </c>
      <c r="DX165" s="2">
        <v>10</v>
      </c>
      <c r="DY165" s="2"/>
      <c r="DZ165" s="2"/>
      <c r="EA165" s="2"/>
      <c r="EB165" s="2"/>
      <c r="EC165" s="2"/>
      <c r="ED165" s="2"/>
      <c r="EE165" s="2">
        <v>16510370</v>
      </c>
      <c r="EF165" s="2">
        <v>3</v>
      </c>
      <c r="EG165" s="2" t="s">
        <v>23</v>
      </c>
      <c r="EH165" s="2">
        <v>0</v>
      </c>
      <c r="EI165" s="2" t="s">
        <v>6</v>
      </c>
      <c r="EJ165" s="2">
        <v>2</v>
      </c>
      <c r="EK165" s="2">
        <v>108001</v>
      </c>
      <c r="EL165" s="2" t="s">
        <v>204</v>
      </c>
      <c r="EM165" s="2" t="s">
        <v>205</v>
      </c>
      <c r="EN165" s="2"/>
      <c r="EO165" s="2" t="s">
        <v>6</v>
      </c>
      <c r="EP165" s="2"/>
      <c r="EQ165" s="2">
        <v>0</v>
      </c>
      <c r="ER165" s="2">
        <v>188.5</v>
      </c>
      <c r="ES165" s="2">
        <v>188.5</v>
      </c>
      <c r="ET165" s="2">
        <v>0</v>
      </c>
      <c r="EU165" s="2">
        <v>0</v>
      </c>
      <c r="EV165" s="2">
        <v>0</v>
      </c>
      <c r="EW165" s="2">
        <v>0</v>
      </c>
      <c r="EX165" s="2">
        <v>0</v>
      </c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>
        <v>0</v>
      </c>
      <c r="FR165" s="2">
        <f t="shared" si="178"/>
        <v>0</v>
      </c>
      <c r="FS165" s="2">
        <v>0</v>
      </c>
      <c r="FT165" s="2"/>
      <c r="FU165" s="2"/>
      <c r="FV165" s="2"/>
      <c r="FW165" s="2"/>
      <c r="FX165" s="2">
        <v>95</v>
      </c>
      <c r="FY165" s="2">
        <v>65</v>
      </c>
      <c r="FZ165" s="2"/>
      <c r="GA165" s="2" t="s">
        <v>6</v>
      </c>
      <c r="GB165" s="2"/>
      <c r="GC165" s="2"/>
      <c r="GD165" s="2">
        <v>0</v>
      </c>
      <c r="GE165" s="2"/>
      <c r="GF165" s="2">
        <v>-2063654921</v>
      </c>
      <c r="GG165" s="2">
        <v>2</v>
      </c>
      <c r="GH165" s="2">
        <v>1</v>
      </c>
      <c r="GI165" s="2">
        <v>-2</v>
      </c>
      <c r="GJ165" s="2">
        <v>0</v>
      </c>
      <c r="GK165" s="2">
        <f>ROUND(R165*(R12)/100,2)</f>
        <v>0</v>
      </c>
      <c r="GL165" s="2">
        <f t="shared" si="179"/>
        <v>0</v>
      </c>
      <c r="GM165" s="2">
        <f t="shared" si="180"/>
        <v>131.94999999999999</v>
      </c>
      <c r="GN165" s="2">
        <f t="shared" si="181"/>
        <v>0</v>
      </c>
      <c r="GO165" s="2">
        <f t="shared" si="182"/>
        <v>131.94999999999999</v>
      </c>
      <c r="GP165" s="2">
        <f t="shared" si="183"/>
        <v>0</v>
      </c>
      <c r="GQ165" s="2"/>
      <c r="GR165" s="2">
        <v>0</v>
      </c>
      <c r="GS165" s="2">
        <v>3</v>
      </c>
      <c r="GT165" s="2">
        <v>0</v>
      </c>
      <c r="GU165" s="2" t="s">
        <v>6</v>
      </c>
      <c r="GV165" s="2">
        <f t="shared" si="184"/>
        <v>0</v>
      </c>
      <c r="GW165" s="2">
        <v>1</v>
      </c>
      <c r="GX165" s="2">
        <f t="shared" si="185"/>
        <v>0</v>
      </c>
      <c r="GY165" s="2"/>
      <c r="GZ165" s="2"/>
      <c r="HA165" s="2">
        <v>0</v>
      </c>
      <c r="HB165" s="2">
        <v>0</v>
      </c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  <c r="HO165" s="2"/>
      <c r="HP165" s="2"/>
      <c r="HQ165" s="2"/>
      <c r="HR165" s="2"/>
      <c r="HS165" s="2"/>
      <c r="HT165" s="2"/>
      <c r="HU165" s="2"/>
      <c r="HV165" s="2"/>
      <c r="HW165" s="2"/>
      <c r="HX165" s="2"/>
      <c r="HY165" s="2"/>
      <c r="HZ165" s="2"/>
      <c r="IA165" s="2"/>
      <c r="IB165" s="2"/>
      <c r="IC165" s="2"/>
      <c r="ID165" s="2"/>
      <c r="IE165" s="2"/>
      <c r="IF165" s="2"/>
      <c r="IG165" s="2"/>
      <c r="IH165" s="2"/>
      <c r="II165" s="2"/>
      <c r="IJ165" s="2"/>
      <c r="IK165" s="2">
        <v>0</v>
      </c>
      <c r="IL165" s="2"/>
      <c r="IM165" s="2"/>
      <c r="IN165" s="2"/>
      <c r="IO165" s="2"/>
      <c r="IP165" s="2"/>
      <c r="IQ165" s="2"/>
      <c r="IR165" s="2"/>
      <c r="IS165" s="2"/>
      <c r="IT165" s="2"/>
      <c r="IU165" s="2"/>
    </row>
    <row r="166" spans="1:255" x14ac:dyDescent="0.2">
      <c r="A166">
        <v>18</v>
      </c>
      <c r="B166">
        <v>1</v>
      </c>
      <c r="C166">
        <v>365</v>
      </c>
      <c r="E166" t="s">
        <v>275</v>
      </c>
      <c r="F166" t="s">
        <v>276</v>
      </c>
      <c r="G166" t="s">
        <v>277</v>
      </c>
      <c r="H166" t="s">
        <v>136</v>
      </c>
      <c r="I166">
        <f>I162*J166</f>
        <v>0.7</v>
      </c>
      <c r="J166">
        <v>4.9999999999999996E-2</v>
      </c>
      <c r="O166">
        <f t="shared" si="147"/>
        <v>861.63</v>
      </c>
      <c r="P166">
        <f t="shared" si="148"/>
        <v>861.63</v>
      </c>
      <c r="Q166">
        <f t="shared" si="149"/>
        <v>0</v>
      </c>
      <c r="R166">
        <f t="shared" si="150"/>
        <v>0</v>
      </c>
      <c r="S166">
        <f t="shared" si="151"/>
        <v>0</v>
      </c>
      <c r="T166">
        <f t="shared" si="152"/>
        <v>0</v>
      </c>
      <c r="U166">
        <f t="shared" si="153"/>
        <v>0</v>
      </c>
      <c r="V166">
        <f t="shared" si="154"/>
        <v>0</v>
      </c>
      <c r="W166">
        <f t="shared" si="155"/>
        <v>0</v>
      </c>
      <c r="X166">
        <f t="shared" si="156"/>
        <v>0</v>
      </c>
      <c r="Y166">
        <f t="shared" si="157"/>
        <v>0</v>
      </c>
      <c r="AA166">
        <v>16670161</v>
      </c>
      <c r="AB166">
        <f t="shared" si="158"/>
        <v>188.5</v>
      </c>
      <c r="AC166">
        <f t="shared" si="159"/>
        <v>188.5</v>
      </c>
      <c r="AD166">
        <f t="shared" si="160"/>
        <v>0</v>
      </c>
      <c r="AE166">
        <f t="shared" si="161"/>
        <v>0</v>
      </c>
      <c r="AF166">
        <f t="shared" si="162"/>
        <v>0</v>
      </c>
      <c r="AG166">
        <f t="shared" si="163"/>
        <v>0</v>
      </c>
      <c r="AH166">
        <f t="shared" si="164"/>
        <v>0</v>
      </c>
      <c r="AI166">
        <f t="shared" si="165"/>
        <v>0</v>
      </c>
      <c r="AJ166">
        <f t="shared" si="166"/>
        <v>0</v>
      </c>
      <c r="AK166">
        <v>188.5</v>
      </c>
      <c r="AL166">
        <v>188.5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95</v>
      </c>
      <c r="AU166">
        <v>65</v>
      </c>
      <c r="AV166">
        <v>1</v>
      </c>
      <c r="AW166">
        <v>1</v>
      </c>
      <c r="AZ166">
        <v>6.53</v>
      </c>
      <c r="BA166">
        <v>1</v>
      </c>
      <c r="BB166">
        <v>1</v>
      </c>
      <c r="BC166">
        <v>6.53</v>
      </c>
      <c r="BD166" t="s">
        <v>6</v>
      </c>
      <c r="BE166" t="s">
        <v>6</v>
      </c>
      <c r="BF166" t="s">
        <v>6</v>
      </c>
      <c r="BG166" t="s">
        <v>6</v>
      </c>
      <c r="BH166">
        <v>3</v>
      </c>
      <c r="BI166">
        <v>2</v>
      </c>
      <c r="BJ166" t="s">
        <v>278</v>
      </c>
      <c r="BM166">
        <v>108001</v>
      </c>
      <c r="BN166">
        <v>0</v>
      </c>
      <c r="BO166" t="s">
        <v>6</v>
      </c>
      <c r="BP166">
        <v>0</v>
      </c>
      <c r="BQ166">
        <v>3</v>
      </c>
      <c r="BR166">
        <v>0</v>
      </c>
      <c r="BS166">
        <v>1</v>
      </c>
      <c r="BT166">
        <v>1</v>
      </c>
      <c r="BU166">
        <v>1</v>
      </c>
      <c r="BV166">
        <v>1</v>
      </c>
      <c r="BW166">
        <v>1</v>
      </c>
      <c r="BX166">
        <v>1</v>
      </c>
      <c r="BY166" t="s">
        <v>6</v>
      </c>
      <c r="BZ166">
        <v>95</v>
      </c>
      <c r="CA166">
        <v>65</v>
      </c>
      <c r="CF166">
        <v>0</v>
      </c>
      <c r="CG166">
        <v>0</v>
      </c>
      <c r="CM166">
        <v>0</v>
      </c>
      <c r="CN166" t="s">
        <v>6</v>
      </c>
      <c r="CO166">
        <v>0</v>
      </c>
      <c r="CP166">
        <f t="shared" si="167"/>
        <v>861.63</v>
      </c>
      <c r="CQ166">
        <f t="shared" si="168"/>
        <v>1230.905</v>
      </c>
      <c r="CR166">
        <f t="shared" si="169"/>
        <v>0</v>
      </c>
      <c r="CS166">
        <f t="shared" si="170"/>
        <v>0</v>
      </c>
      <c r="CT166">
        <f t="shared" si="171"/>
        <v>0</v>
      </c>
      <c r="CU166">
        <f t="shared" si="172"/>
        <v>0</v>
      </c>
      <c r="CV166">
        <f t="shared" si="173"/>
        <v>0</v>
      </c>
      <c r="CW166">
        <f t="shared" si="174"/>
        <v>0</v>
      </c>
      <c r="CX166">
        <f t="shared" si="175"/>
        <v>0</v>
      </c>
      <c r="CY166">
        <f t="shared" si="176"/>
        <v>0</v>
      </c>
      <c r="CZ166">
        <f t="shared" si="177"/>
        <v>0</v>
      </c>
      <c r="DC166" t="s">
        <v>6</v>
      </c>
      <c r="DD166" t="s">
        <v>6</v>
      </c>
      <c r="DE166" t="s">
        <v>6</v>
      </c>
      <c r="DF166" t="s">
        <v>6</v>
      </c>
      <c r="DG166" t="s">
        <v>6</v>
      </c>
      <c r="DH166" t="s">
        <v>6</v>
      </c>
      <c r="DI166" t="s">
        <v>6</v>
      </c>
      <c r="DJ166" t="s">
        <v>6</v>
      </c>
      <c r="DK166" t="s">
        <v>6</v>
      </c>
      <c r="DL166" t="s">
        <v>6</v>
      </c>
      <c r="DM166" t="s">
        <v>6</v>
      </c>
      <c r="DN166">
        <v>0</v>
      </c>
      <c r="DO166">
        <v>0</v>
      </c>
      <c r="DP166">
        <v>1</v>
      </c>
      <c r="DQ166">
        <v>1</v>
      </c>
      <c r="DU166">
        <v>1010</v>
      </c>
      <c r="DV166" t="s">
        <v>136</v>
      </c>
      <c r="DW166" t="s">
        <v>136</v>
      </c>
      <c r="DX166">
        <v>10</v>
      </c>
      <c r="EE166">
        <v>16510370</v>
      </c>
      <c r="EF166">
        <v>3</v>
      </c>
      <c r="EG166" t="s">
        <v>23</v>
      </c>
      <c r="EH166">
        <v>0</v>
      </c>
      <c r="EI166" t="s">
        <v>6</v>
      </c>
      <c r="EJ166">
        <v>2</v>
      </c>
      <c r="EK166">
        <v>108001</v>
      </c>
      <c r="EL166" t="s">
        <v>204</v>
      </c>
      <c r="EM166" t="s">
        <v>205</v>
      </c>
      <c r="EO166" t="s">
        <v>6</v>
      </c>
      <c r="EQ166">
        <v>0</v>
      </c>
      <c r="ER166">
        <v>188.5</v>
      </c>
      <c r="ES166">
        <v>188.5</v>
      </c>
      <c r="ET166">
        <v>0</v>
      </c>
      <c r="EU166">
        <v>0</v>
      </c>
      <c r="EV166">
        <v>0</v>
      </c>
      <c r="EW166">
        <v>0</v>
      </c>
      <c r="EX166">
        <v>0</v>
      </c>
      <c r="FQ166">
        <v>0</v>
      </c>
      <c r="FR166">
        <f t="shared" si="178"/>
        <v>0</v>
      </c>
      <c r="FS166">
        <v>0</v>
      </c>
      <c r="FX166">
        <v>95</v>
      </c>
      <c r="FY166">
        <v>65</v>
      </c>
      <c r="GA166" t="s">
        <v>6</v>
      </c>
      <c r="GD166">
        <v>0</v>
      </c>
      <c r="GF166">
        <v>-2063654921</v>
      </c>
      <c r="GG166">
        <v>1</v>
      </c>
      <c r="GH166">
        <v>1</v>
      </c>
      <c r="GI166">
        <v>4</v>
      </c>
      <c r="GJ166">
        <v>0</v>
      </c>
      <c r="GK166">
        <f>ROUND(R166*(S12)/100,2)</f>
        <v>0</v>
      </c>
      <c r="GL166">
        <f t="shared" si="179"/>
        <v>0</v>
      </c>
      <c r="GM166">
        <f t="shared" si="180"/>
        <v>861.63</v>
      </c>
      <c r="GN166">
        <f t="shared" si="181"/>
        <v>0</v>
      </c>
      <c r="GO166">
        <f t="shared" si="182"/>
        <v>861.63</v>
      </c>
      <c r="GP166">
        <f t="shared" si="183"/>
        <v>0</v>
      </c>
      <c r="GR166">
        <v>0</v>
      </c>
      <c r="GS166">
        <v>3</v>
      </c>
      <c r="GT166">
        <v>0</v>
      </c>
      <c r="GU166" t="s">
        <v>6</v>
      </c>
      <c r="GV166">
        <f t="shared" si="184"/>
        <v>0</v>
      </c>
      <c r="GW166">
        <v>1</v>
      </c>
      <c r="GX166">
        <f t="shared" si="185"/>
        <v>0</v>
      </c>
      <c r="HA166">
        <v>0</v>
      </c>
      <c r="HB166">
        <v>0</v>
      </c>
      <c r="IK166">
        <v>0</v>
      </c>
    </row>
    <row r="167" spans="1:255" x14ac:dyDescent="0.2">
      <c r="A167" s="2">
        <v>17</v>
      </c>
      <c r="B167" s="2">
        <v>1</v>
      </c>
      <c r="C167" s="2">
        <f>ROW(SmtRes!A385)</f>
        <v>385</v>
      </c>
      <c r="D167" s="2">
        <f>ROW(EtalonRes!A326)</f>
        <v>326</v>
      </c>
      <c r="E167" s="2" t="s">
        <v>279</v>
      </c>
      <c r="F167" s="2" t="s">
        <v>280</v>
      </c>
      <c r="G167" s="2" t="s">
        <v>281</v>
      </c>
      <c r="H167" s="2" t="s">
        <v>18</v>
      </c>
      <c r="I167" s="2">
        <v>1</v>
      </c>
      <c r="J167" s="2">
        <v>0</v>
      </c>
      <c r="K167" s="2"/>
      <c r="L167" s="2"/>
      <c r="M167" s="2"/>
      <c r="N167" s="2"/>
      <c r="O167" s="2">
        <f t="shared" si="147"/>
        <v>311.58999999999997</v>
      </c>
      <c r="P167" s="2">
        <f t="shared" si="148"/>
        <v>47</v>
      </c>
      <c r="Q167" s="2">
        <f t="shared" si="149"/>
        <v>83.4</v>
      </c>
      <c r="R167" s="2">
        <f t="shared" si="150"/>
        <v>11.84</v>
      </c>
      <c r="S167" s="2">
        <f t="shared" si="151"/>
        <v>181.19</v>
      </c>
      <c r="T167" s="2">
        <f t="shared" si="152"/>
        <v>0</v>
      </c>
      <c r="U167" s="2">
        <f t="shared" si="153"/>
        <v>20.2</v>
      </c>
      <c r="V167" s="2">
        <f t="shared" si="154"/>
        <v>0.95</v>
      </c>
      <c r="W167" s="2">
        <f t="shared" si="155"/>
        <v>0</v>
      </c>
      <c r="X167" s="2">
        <f t="shared" si="156"/>
        <v>177.59</v>
      </c>
      <c r="Y167" s="2">
        <f t="shared" si="157"/>
        <v>125.47</v>
      </c>
      <c r="Z167" s="2"/>
      <c r="AA167" s="2">
        <v>16670159</v>
      </c>
      <c r="AB167" s="2">
        <f t="shared" si="158"/>
        <v>311.58999999999997</v>
      </c>
      <c r="AC167" s="2">
        <f t="shared" si="159"/>
        <v>47</v>
      </c>
      <c r="AD167" s="2">
        <f t="shared" si="160"/>
        <v>83.4</v>
      </c>
      <c r="AE167" s="2">
        <f t="shared" si="161"/>
        <v>11.84</v>
      </c>
      <c r="AF167" s="2">
        <f t="shared" si="162"/>
        <v>181.19</v>
      </c>
      <c r="AG167" s="2">
        <f t="shared" si="163"/>
        <v>0</v>
      </c>
      <c r="AH167" s="2">
        <f t="shared" si="164"/>
        <v>20.2</v>
      </c>
      <c r="AI167" s="2">
        <f t="shared" si="165"/>
        <v>0.95</v>
      </c>
      <c r="AJ167" s="2">
        <f t="shared" si="166"/>
        <v>0</v>
      </c>
      <c r="AK167" s="2">
        <v>311.58999999999997</v>
      </c>
      <c r="AL167" s="2">
        <v>47</v>
      </c>
      <c r="AM167" s="2">
        <v>83.4</v>
      </c>
      <c r="AN167" s="2">
        <v>11.84</v>
      </c>
      <c r="AO167" s="2">
        <v>181.19</v>
      </c>
      <c r="AP167" s="2">
        <v>0</v>
      </c>
      <c r="AQ167" s="2">
        <v>20.2</v>
      </c>
      <c r="AR167" s="2">
        <v>0.95</v>
      </c>
      <c r="AS167" s="2">
        <v>0</v>
      </c>
      <c r="AT167" s="2">
        <v>92</v>
      </c>
      <c r="AU167" s="2">
        <v>65</v>
      </c>
      <c r="AV167" s="2">
        <v>1</v>
      </c>
      <c r="AW167" s="2">
        <v>1</v>
      </c>
      <c r="AX167" s="2"/>
      <c r="AY167" s="2"/>
      <c r="AZ167" s="2">
        <v>1</v>
      </c>
      <c r="BA167" s="2">
        <v>1</v>
      </c>
      <c r="BB167" s="2">
        <v>1</v>
      </c>
      <c r="BC167" s="2">
        <v>1</v>
      </c>
      <c r="BD167" s="2" t="s">
        <v>6</v>
      </c>
      <c r="BE167" s="2" t="s">
        <v>6</v>
      </c>
      <c r="BF167" s="2" t="s">
        <v>6</v>
      </c>
      <c r="BG167" s="2" t="s">
        <v>6</v>
      </c>
      <c r="BH167" s="2">
        <v>0</v>
      </c>
      <c r="BI167" s="2">
        <v>2</v>
      </c>
      <c r="BJ167" s="2" t="s">
        <v>282</v>
      </c>
      <c r="BK167" s="2"/>
      <c r="BL167" s="2"/>
      <c r="BM167" s="2">
        <v>111002</v>
      </c>
      <c r="BN167" s="2">
        <v>0</v>
      </c>
      <c r="BO167" s="2" t="s">
        <v>6</v>
      </c>
      <c r="BP167" s="2">
        <v>0</v>
      </c>
      <c r="BQ167" s="2">
        <v>3</v>
      </c>
      <c r="BR167" s="2">
        <v>0</v>
      </c>
      <c r="BS167" s="2">
        <v>1</v>
      </c>
      <c r="BT167" s="2">
        <v>1</v>
      </c>
      <c r="BU167" s="2">
        <v>1</v>
      </c>
      <c r="BV167" s="2">
        <v>1</v>
      </c>
      <c r="BW167" s="2">
        <v>1</v>
      </c>
      <c r="BX167" s="2">
        <v>1</v>
      </c>
      <c r="BY167" s="2" t="s">
        <v>6</v>
      </c>
      <c r="BZ167" s="2">
        <v>92</v>
      </c>
      <c r="CA167" s="2">
        <v>65</v>
      </c>
      <c r="CB167" s="2"/>
      <c r="CC167" s="2"/>
      <c r="CD167" s="2"/>
      <c r="CE167" s="2"/>
      <c r="CF167" s="2">
        <v>0</v>
      </c>
      <c r="CG167" s="2">
        <v>0</v>
      </c>
      <c r="CH167" s="2"/>
      <c r="CI167" s="2"/>
      <c r="CJ167" s="2"/>
      <c r="CK167" s="2"/>
      <c r="CL167" s="2"/>
      <c r="CM167" s="2">
        <v>0</v>
      </c>
      <c r="CN167" s="2" t="s">
        <v>6</v>
      </c>
      <c r="CO167" s="2">
        <v>0</v>
      </c>
      <c r="CP167" s="2">
        <f t="shared" si="167"/>
        <v>311.59000000000003</v>
      </c>
      <c r="CQ167" s="2">
        <f t="shared" si="168"/>
        <v>47</v>
      </c>
      <c r="CR167" s="2">
        <f t="shared" si="169"/>
        <v>83.4</v>
      </c>
      <c r="CS167" s="2">
        <f t="shared" si="170"/>
        <v>11.84</v>
      </c>
      <c r="CT167" s="2">
        <f t="shared" si="171"/>
        <v>181.19</v>
      </c>
      <c r="CU167" s="2">
        <f t="shared" si="172"/>
        <v>0</v>
      </c>
      <c r="CV167" s="2">
        <f t="shared" si="173"/>
        <v>20.2</v>
      </c>
      <c r="CW167" s="2">
        <f t="shared" si="174"/>
        <v>0.95</v>
      </c>
      <c r="CX167" s="2">
        <f t="shared" si="175"/>
        <v>0</v>
      </c>
      <c r="CY167" s="2">
        <f t="shared" si="176"/>
        <v>177.58759999999998</v>
      </c>
      <c r="CZ167" s="2">
        <f t="shared" si="177"/>
        <v>125.46950000000001</v>
      </c>
      <c r="DA167" s="2"/>
      <c r="DB167" s="2"/>
      <c r="DC167" s="2" t="s">
        <v>6</v>
      </c>
      <c r="DD167" s="2" t="s">
        <v>6</v>
      </c>
      <c r="DE167" s="2" t="s">
        <v>6</v>
      </c>
      <c r="DF167" s="2" t="s">
        <v>6</v>
      </c>
      <c r="DG167" s="2" t="s">
        <v>6</v>
      </c>
      <c r="DH167" s="2" t="s">
        <v>6</v>
      </c>
      <c r="DI167" s="2" t="s">
        <v>6</v>
      </c>
      <c r="DJ167" s="2" t="s">
        <v>6</v>
      </c>
      <c r="DK167" s="2" t="s">
        <v>6</v>
      </c>
      <c r="DL167" s="2" t="s">
        <v>6</v>
      </c>
      <c r="DM167" s="2" t="s">
        <v>6</v>
      </c>
      <c r="DN167" s="2">
        <v>0</v>
      </c>
      <c r="DO167" s="2">
        <v>0</v>
      </c>
      <c r="DP167" s="2">
        <v>1</v>
      </c>
      <c r="DQ167" s="2">
        <v>1</v>
      </c>
      <c r="DR167" s="2"/>
      <c r="DS167" s="2"/>
      <c r="DT167" s="2"/>
      <c r="DU167" s="2">
        <v>1013</v>
      </c>
      <c r="DV167" s="2" t="s">
        <v>18</v>
      </c>
      <c r="DW167" s="2" t="s">
        <v>18</v>
      </c>
      <c r="DX167" s="2">
        <v>1</v>
      </c>
      <c r="DY167" s="2"/>
      <c r="DZ167" s="2"/>
      <c r="EA167" s="2"/>
      <c r="EB167" s="2"/>
      <c r="EC167" s="2"/>
      <c r="ED167" s="2"/>
      <c r="EE167" s="2">
        <v>16510377</v>
      </c>
      <c r="EF167" s="2">
        <v>3</v>
      </c>
      <c r="EG167" s="2" t="s">
        <v>23</v>
      </c>
      <c r="EH167" s="2">
        <v>0</v>
      </c>
      <c r="EI167" s="2" t="s">
        <v>6</v>
      </c>
      <c r="EJ167" s="2">
        <v>2</v>
      </c>
      <c r="EK167" s="2">
        <v>111002</v>
      </c>
      <c r="EL167" s="2" t="s">
        <v>283</v>
      </c>
      <c r="EM167" s="2" t="s">
        <v>284</v>
      </c>
      <c r="EN167" s="2"/>
      <c r="EO167" s="2" t="s">
        <v>6</v>
      </c>
      <c r="EP167" s="2"/>
      <c r="EQ167" s="2">
        <v>0</v>
      </c>
      <c r="ER167" s="2">
        <v>311.58999999999997</v>
      </c>
      <c r="ES167" s="2">
        <v>47</v>
      </c>
      <c r="ET167" s="2">
        <v>83.4</v>
      </c>
      <c r="EU167" s="2">
        <v>11.84</v>
      </c>
      <c r="EV167" s="2">
        <v>181.19</v>
      </c>
      <c r="EW167" s="2">
        <v>20.2</v>
      </c>
      <c r="EX167" s="2">
        <v>0.95</v>
      </c>
      <c r="EY167" s="2">
        <v>0</v>
      </c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>
        <v>0</v>
      </c>
      <c r="FR167" s="2">
        <f t="shared" si="178"/>
        <v>0</v>
      </c>
      <c r="FS167" s="2">
        <v>0</v>
      </c>
      <c r="FT167" s="2"/>
      <c r="FU167" s="2"/>
      <c r="FV167" s="2"/>
      <c r="FW167" s="2"/>
      <c r="FX167" s="2">
        <v>92</v>
      </c>
      <c r="FY167" s="2">
        <v>65</v>
      </c>
      <c r="FZ167" s="2"/>
      <c r="GA167" s="2" t="s">
        <v>6</v>
      </c>
      <c r="GB167" s="2"/>
      <c r="GC167" s="2"/>
      <c r="GD167" s="2">
        <v>0</v>
      </c>
      <c r="GE167" s="2"/>
      <c r="GF167" s="2">
        <v>1828696207</v>
      </c>
      <c r="GG167" s="2">
        <v>1</v>
      </c>
      <c r="GH167" s="2">
        <v>1</v>
      </c>
      <c r="GI167" s="2">
        <v>-2</v>
      </c>
      <c r="GJ167" s="2">
        <v>0</v>
      </c>
      <c r="GK167" s="2">
        <f>ROUND(R167*(R12)/100,2)</f>
        <v>0</v>
      </c>
      <c r="GL167" s="2">
        <f t="shared" si="179"/>
        <v>0</v>
      </c>
      <c r="GM167" s="2">
        <f t="shared" si="180"/>
        <v>614.65</v>
      </c>
      <c r="GN167" s="2">
        <f t="shared" si="181"/>
        <v>0</v>
      </c>
      <c r="GO167" s="2">
        <f t="shared" si="182"/>
        <v>614.65</v>
      </c>
      <c r="GP167" s="2">
        <f t="shared" si="183"/>
        <v>0</v>
      </c>
      <c r="GQ167" s="2"/>
      <c r="GR167" s="2">
        <v>0</v>
      </c>
      <c r="GS167" s="2">
        <v>3</v>
      </c>
      <c r="GT167" s="2">
        <v>0</v>
      </c>
      <c r="GU167" s="2" t="s">
        <v>6</v>
      </c>
      <c r="GV167" s="2">
        <f t="shared" si="184"/>
        <v>0</v>
      </c>
      <c r="GW167" s="2">
        <v>1</v>
      </c>
      <c r="GX167" s="2">
        <f t="shared" si="185"/>
        <v>0</v>
      </c>
      <c r="GY167" s="2"/>
      <c r="GZ167" s="2"/>
      <c r="HA167" s="2">
        <v>0</v>
      </c>
      <c r="HB167" s="2">
        <v>0</v>
      </c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  <c r="HO167" s="2"/>
      <c r="HP167" s="2"/>
      <c r="HQ167" s="2"/>
      <c r="HR167" s="2"/>
      <c r="HS167" s="2"/>
      <c r="HT167" s="2"/>
      <c r="HU167" s="2"/>
      <c r="HV167" s="2"/>
      <c r="HW167" s="2"/>
      <c r="HX167" s="2"/>
      <c r="HY167" s="2"/>
      <c r="HZ167" s="2"/>
      <c r="IA167" s="2"/>
      <c r="IB167" s="2"/>
      <c r="IC167" s="2"/>
      <c r="ID167" s="2"/>
      <c r="IE167" s="2"/>
      <c r="IF167" s="2"/>
      <c r="IG167" s="2"/>
      <c r="IH167" s="2"/>
      <c r="II167" s="2"/>
      <c r="IJ167" s="2"/>
      <c r="IK167" s="2">
        <v>0</v>
      </c>
      <c r="IL167" s="2"/>
      <c r="IM167" s="2"/>
      <c r="IN167" s="2"/>
      <c r="IO167" s="2"/>
      <c r="IP167" s="2"/>
      <c r="IQ167" s="2"/>
      <c r="IR167" s="2"/>
      <c r="IS167" s="2"/>
      <c r="IT167" s="2"/>
      <c r="IU167" s="2"/>
    </row>
    <row r="168" spans="1:255" x14ac:dyDescent="0.2">
      <c r="A168">
        <v>17</v>
      </c>
      <c r="B168">
        <v>1</v>
      </c>
      <c r="C168">
        <f>ROW(SmtRes!A404)</f>
        <v>404</v>
      </c>
      <c r="D168">
        <f>ROW(EtalonRes!A338)</f>
        <v>338</v>
      </c>
      <c r="E168" t="s">
        <v>279</v>
      </c>
      <c r="F168" t="s">
        <v>280</v>
      </c>
      <c r="G168" t="s">
        <v>281</v>
      </c>
      <c r="H168" t="s">
        <v>18</v>
      </c>
      <c r="I168">
        <v>1</v>
      </c>
      <c r="J168">
        <v>0</v>
      </c>
      <c r="O168">
        <f t="shared" si="147"/>
        <v>2034.68</v>
      </c>
      <c r="P168">
        <f t="shared" si="148"/>
        <v>306.91000000000003</v>
      </c>
      <c r="Q168">
        <f t="shared" si="149"/>
        <v>544.6</v>
      </c>
      <c r="R168">
        <f t="shared" si="150"/>
        <v>77.319999999999993</v>
      </c>
      <c r="S168">
        <f t="shared" si="151"/>
        <v>1183.17</v>
      </c>
      <c r="T168">
        <f t="shared" si="152"/>
        <v>0</v>
      </c>
      <c r="U168">
        <f t="shared" si="153"/>
        <v>20.2</v>
      </c>
      <c r="V168">
        <f t="shared" si="154"/>
        <v>0.95</v>
      </c>
      <c r="W168">
        <f t="shared" si="155"/>
        <v>0</v>
      </c>
      <c r="X168">
        <f t="shared" si="156"/>
        <v>1159.6500000000001</v>
      </c>
      <c r="Y168">
        <f t="shared" si="157"/>
        <v>819.32</v>
      </c>
      <c r="AA168">
        <v>16670161</v>
      </c>
      <c r="AB168">
        <f t="shared" si="158"/>
        <v>311.58999999999997</v>
      </c>
      <c r="AC168">
        <f t="shared" si="159"/>
        <v>47</v>
      </c>
      <c r="AD168">
        <f t="shared" si="160"/>
        <v>83.4</v>
      </c>
      <c r="AE168">
        <f t="shared" si="161"/>
        <v>11.84</v>
      </c>
      <c r="AF168">
        <f t="shared" si="162"/>
        <v>181.19</v>
      </c>
      <c r="AG168">
        <f t="shared" si="163"/>
        <v>0</v>
      </c>
      <c r="AH168">
        <f t="shared" si="164"/>
        <v>20.2</v>
      </c>
      <c r="AI168">
        <f t="shared" si="165"/>
        <v>0.95</v>
      </c>
      <c r="AJ168">
        <f t="shared" si="166"/>
        <v>0</v>
      </c>
      <c r="AK168">
        <v>311.58999999999997</v>
      </c>
      <c r="AL168">
        <v>47</v>
      </c>
      <c r="AM168">
        <v>83.4</v>
      </c>
      <c r="AN168">
        <v>11.84</v>
      </c>
      <c r="AO168">
        <v>181.19</v>
      </c>
      <c r="AP168">
        <v>0</v>
      </c>
      <c r="AQ168">
        <v>20.2</v>
      </c>
      <c r="AR168">
        <v>0.95</v>
      </c>
      <c r="AS168">
        <v>0</v>
      </c>
      <c r="AT168">
        <v>92</v>
      </c>
      <c r="AU168">
        <v>65</v>
      </c>
      <c r="AV168">
        <v>1</v>
      </c>
      <c r="AW168">
        <v>1</v>
      </c>
      <c r="AZ168">
        <v>6.53</v>
      </c>
      <c r="BA168">
        <v>6.53</v>
      </c>
      <c r="BB168">
        <v>6.53</v>
      </c>
      <c r="BC168">
        <v>6.53</v>
      </c>
      <c r="BD168" t="s">
        <v>6</v>
      </c>
      <c r="BE168" t="s">
        <v>6</v>
      </c>
      <c r="BF168" t="s">
        <v>6</v>
      </c>
      <c r="BG168" t="s">
        <v>6</v>
      </c>
      <c r="BH168">
        <v>0</v>
      </c>
      <c r="BI168">
        <v>2</v>
      </c>
      <c r="BJ168" t="s">
        <v>282</v>
      </c>
      <c r="BM168">
        <v>111002</v>
      </c>
      <c r="BN168">
        <v>0</v>
      </c>
      <c r="BO168" t="s">
        <v>6</v>
      </c>
      <c r="BP168">
        <v>0</v>
      </c>
      <c r="BQ168">
        <v>3</v>
      </c>
      <c r="BR168">
        <v>0</v>
      </c>
      <c r="BS168">
        <v>6.53</v>
      </c>
      <c r="BT168">
        <v>1</v>
      </c>
      <c r="BU168">
        <v>1</v>
      </c>
      <c r="BV168">
        <v>1</v>
      </c>
      <c r="BW168">
        <v>1</v>
      </c>
      <c r="BX168">
        <v>1</v>
      </c>
      <c r="BY168" t="s">
        <v>6</v>
      </c>
      <c r="BZ168">
        <v>92</v>
      </c>
      <c r="CA168">
        <v>65</v>
      </c>
      <c r="CF168">
        <v>0</v>
      </c>
      <c r="CG168">
        <v>0</v>
      </c>
      <c r="CM168">
        <v>0</v>
      </c>
      <c r="CN168" t="s">
        <v>6</v>
      </c>
      <c r="CO168">
        <v>0</v>
      </c>
      <c r="CP168">
        <f t="shared" si="167"/>
        <v>2034.68</v>
      </c>
      <c r="CQ168">
        <f t="shared" si="168"/>
        <v>306.91000000000003</v>
      </c>
      <c r="CR168">
        <f t="shared" si="169"/>
        <v>544.60200000000009</v>
      </c>
      <c r="CS168">
        <f t="shared" si="170"/>
        <v>77.315200000000004</v>
      </c>
      <c r="CT168">
        <f t="shared" si="171"/>
        <v>1183.1707000000001</v>
      </c>
      <c r="CU168">
        <f t="shared" si="172"/>
        <v>0</v>
      </c>
      <c r="CV168">
        <f t="shared" si="173"/>
        <v>20.2</v>
      </c>
      <c r="CW168">
        <f t="shared" si="174"/>
        <v>0.95</v>
      </c>
      <c r="CX168">
        <f t="shared" si="175"/>
        <v>0</v>
      </c>
      <c r="CY168">
        <f t="shared" si="176"/>
        <v>1159.6508000000001</v>
      </c>
      <c r="CZ168">
        <f t="shared" si="177"/>
        <v>819.31850000000009</v>
      </c>
      <c r="DC168" t="s">
        <v>6</v>
      </c>
      <c r="DD168" t="s">
        <v>6</v>
      </c>
      <c r="DE168" t="s">
        <v>6</v>
      </c>
      <c r="DF168" t="s">
        <v>6</v>
      </c>
      <c r="DG168" t="s">
        <v>6</v>
      </c>
      <c r="DH168" t="s">
        <v>6</v>
      </c>
      <c r="DI168" t="s">
        <v>6</v>
      </c>
      <c r="DJ168" t="s">
        <v>6</v>
      </c>
      <c r="DK168" t="s">
        <v>6</v>
      </c>
      <c r="DL168" t="s">
        <v>6</v>
      </c>
      <c r="DM168" t="s">
        <v>6</v>
      </c>
      <c r="DN168">
        <v>0</v>
      </c>
      <c r="DO168">
        <v>0</v>
      </c>
      <c r="DP168">
        <v>1</v>
      </c>
      <c r="DQ168">
        <v>1</v>
      </c>
      <c r="DU168">
        <v>1013</v>
      </c>
      <c r="DV168" t="s">
        <v>18</v>
      </c>
      <c r="DW168" t="s">
        <v>18</v>
      </c>
      <c r="DX168">
        <v>1</v>
      </c>
      <c r="EE168">
        <v>16510377</v>
      </c>
      <c r="EF168">
        <v>3</v>
      </c>
      <c r="EG168" t="s">
        <v>23</v>
      </c>
      <c r="EH168">
        <v>0</v>
      </c>
      <c r="EI168" t="s">
        <v>6</v>
      </c>
      <c r="EJ168">
        <v>2</v>
      </c>
      <c r="EK168">
        <v>111002</v>
      </c>
      <c r="EL168" t="s">
        <v>283</v>
      </c>
      <c r="EM168" t="s">
        <v>284</v>
      </c>
      <c r="EO168" t="s">
        <v>6</v>
      </c>
      <c r="EQ168">
        <v>0</v>
      </c>
      <c r="ER168">
        <v>311.58999999999997</v>
      </c>
      <c r="ES168">
        <v>47</v>
      </c>
      <c r="ET168">
        <v>83.4</v>
      </c>
      <c r="EU168">
        <v>11.84</v>
      </c>
      <c r="EV168">
        <v>181.19</v>
      </c>
      <c r="EW168">
        <v>20.2</v>
      </c>
      <c r="EX168">
        <v>0.95</v>
      </c>
      <c r="EY168">
        <v>0</v>
      </c>
      <c r="FQ168">
        <v>0</v>
      </c>
      <c r="FR168">
        <f t="shared" si="178"/>
        <v>0</v>
      </c>
      <c r="FS168">
        <v>0</v>
      </c>
      <c r="FX168">
        <v>92</v>
      </c>
      <c r="FY168">
        <v>65</v>
      </c>
      <c r="GA168" t="s">
        <v>6</v>
      </c>
      <c r="GD168">
        <v>0</v>
      </c>
      <c r="GF168">
        <v>1828696207</v>
      </c>
      <c r="GG168">
        <v>1</v>
      </c>
      <c r="GH168">
        <v>1</v>
      </c>
      <c r="GI168">
        <v>4</v>
      </c>
      <c r="GJ168">
        <v>0</v>
      </c>
      <c r="GK168">
        <f>ROUND(R168*(S12)/100,2)</f>
        <v>0</v>
      </c>
      <c r="GL168">
        <f t="shared" si="179"/>
        <v>0</v>
      </c>
      <c r="GM168">
        <f t="shared" si="180"/>
        <v>4013.65</v>
      </c>
      <c r="GN168">
        <f t="shared" si="181"/>
        <v>0</v>
      </c>
      <c r="GO168">
        <f t="shared" si="182"/>
        <v>4013.65</v>
      </c>
      <c r="GP168">
        <f t="shared" si="183"/>
        <v>0</v>
      </c>
      <c r="GR168">
        <v>0</v>
      </c>
      <c r="GS168">
        <v>3</v>
      </c>
      <c r="GT168">
        <v>0</v>
      </c>
      <c r="GU168" t="s">
        <v>6</v>
      </c>
      <c r="GV168">
        <f t="shared" si="184"/>
        <v>0</v>
      </c>
      <c r="GW168">
        <v>1</v>
      </c>
      <c r="GX168">
        <f t="shared" si="185"/>
        <v>0</v>
      </c>
      <c r="HA168">
        <v>0</v>
      </c>
      <c r="HB168">
        <v>0</v>
      </c>
      <c r="IK168">
        <v>0</v>
      </c>
    </row>
    <row r="169" spans="1:255" x14ac:dyDescent="0.2">
      <c r="A169" s="2">
        <v>18</v>
      </c>
      <c r="B169" s="2">
        <v>1</v>
      </c>
      <c r="C169" s="2">
        <v>378</v>
      </c>
      <c r="D169" s="2"/>
      <c r="E169" s="2" t="s">
        <v>285</v>
      </c>
      <c r="F169" s="2" t="s">
        <v>286</v>
      </c>
      <c r="G169" s="2" t="s">
        <v>287</v>
      </c>
      <c r="H169" s="2" t="s">
        <v>113</v>
      </c>
      <c r="I169" s="2">
        <f>I167*J169</f>
        <v>1</v>
      </c>
      <c r="J169" s="2">
        <v>1</v>
      </c>
      <c r="K169" s="2"/>
      <c r="L169" s="2"/>
      <c r="M169" s="2"/>
      <c r="N169" s="2"/>
      <c r="O169" s="2">
        <f t="shared" si="147"/>
        <v>282.83999999999997</v>
      </c>
      <c r="P169" s="2">
        <f t="shared" si="148"/>
        <v>282.83999999999997</v>
      </c>
      <c r="Q169" s="2">
        <f t="shared" si="149"/>
        <v>0</v>
      </c>
      <c r="R169" s="2">
        <f t="shared" si="150"/>
        <v>0</v>
      </c>
      <c r="S169" s="2">
        <f t="shared" si="151"/>
        <v>0</v>
      </c>
      <c r="T169" s="2">
        <f t="shared" si="152"/>
        <v>0</v>
      </c>
      <c r="U169" s="2">
        <f t="shared" si="153"/>
        <v>0</v>
      </c>
      <c r="V169" s="2">
        <f t="shared" si="154"/>
        <v>0</v>
      </c>
      <c r="W169" s="2">
        <f t="shared" si="155"/>
        <v>0</v>
      </c>
      <c r="X169" s="2">
        <f t="shared" si="156"/>
        <v>0</v>
      </c>
      <c r="Y169" s="2">
        <f t="shared" si="157"/>
        <v>0</v>
      </c>
      <c r="Z169" s="2"/>
      <c r="AA169" s="2">
        <v>16670159</v>
      </c>
      <c r="AB169" s="2">
        <f t="shared" si="158"/>
        <v>282.83999999999997</v>
      </c>
      <c r="AC169" s="2">
        <f t="shared" si="159"/>
        <v>282.83999999999997</v>
      </c>
      <c r="AD169" s="2">
        <f t="shared" si="160"/>
        <v>0</v>
      </c>
      <c r="AE169" s="2">
        <f t="shared" si="161"/>
        <v>0</v>
      </c>
      <c r="AF169" s="2">
        <f t="shared" si="162"/>
        <v>0</v>
      </c>
      <c r="AG169" s="2">
        <f t="shared" si="163"/>
        <v>0</v>
      </c>
      <c r="AH169" s="2">
        <f t="shared" si="164"/>
        <v>0</v>
      </c>
      <c r="AI169" s="2">
        <f t="shared" si="165"/>
        <v>0</v>
      </c>
      <c r="AJ169" s="2">
        <f t="shared" si="166"/>
        <v>0</v>
      </c>
      <c r="AK169" s="2">
        <v>282.83999999999997</v>
      </c>
      <c r="AL169" s="2">
        <v>282.83999999999997</v>
      </c>
      <c r="AM169" s="2">
        <v>0</v>
      </c>
      <c r="AN169" s="2">
        <v>0</v>
      </c>
      <c r="AO169" s="2">
        <v>0</v>
      </c>
      <c r="AP169" s="2">
        <v>0</v>
      </c>
      <c r="AQ169" s="2">
        <v>0</v>
      </c>
      <c r="AR169" s="2">
        <v>0</v>
      </c>
      <c r="AS169" s="2">
        <v>0</v>
      </c>
      <c r="AT169" s="2">
        <v>92</v>
      </c>
      <c r="AU169" s="2">
        <v>65</v>
      </c>
      <c r="AV169" s="2">
        <v>1</v>
      </c>
      <c r="AW169" s="2">
        <v>1</v>
      </c>
      <c r="AX169" s="2"/>
      <c r="AY169" s="2"/>
      <c r="AZ169" s="2">
        <v>1</v>
      </c>
      <c r="BA169" s="2">
        <v>1</v>
      </c>
      <c r="BB169" s="2">
        <v>1</v>
      </c>
      <c r="BC169" s="2">
        <v>1</v>
      </c>
      <c r="BD169" s="2" t="s">
        <v>6</v>
      </c>
      <c r="BE169" s="2" t="s">
        <v>6</v>
      </c>
      <c r="BF169" s="2" t="s">
        <v>6</v>
      </c>
      <c r="BG169" s="2" t="s">
        <v>6</v>
      </c>
      <c r="BH169" s="2">
        <v>3</v>
      </c>
      <c r="BI169" s="2">
        <v>2</v>
      </c>
      <c r="BJ169" s="2" t="s">
        <v>288</v>
      </c>
      <c r="BK169" s="2"/>
      <c r="BL169" s="2"/>
      <c r="BM169" s="2">
        <v>111002</v>
      </c>
      <c r="BN169" s="2">
        <v>0</v>
      </c>
      <c r="BO169" s="2" t="s">
        <v>6</v>
      </c>
      <c r="BP169" s="2">
        <v>0</v>
      </c>
      <c r="BQ169" s="2">
        <v>3</v>
      </c>
      <c r="BR169" s="2">
        <v>0</v>
      </c>
      <c r="BS169" s="2">
        <v>1</v>
      </c>
      <c r="BT169" s="2">
        <v>1</v>
      </c>
      <c r="BU169" s="2">
        <v>1</v>
      </c>
      <c r="BV169" s="2">
        <v>1</v>
      </c>
      <c r="BW169" s="2">
        <v>1</v>
      </c>
      <c r="BX169" s="2">
        <v>1</v>
      </c>
      <c r="BY169" s="2" t="s">
        <v>6</v>
      </c>
      <c r="BZ169" s="2">
        <v>92</v>
      </c>
      <c r="CA169" s="2">
        <v>65</v>
      </c>
      <c r="CB169" s="2"/>
      <c r="CC169" s="2"/>
      <c r="CD169" s="2"/>
      <c r="CE169" s="2"/>
      <c r="CF169" s="2">
        <v>0</v>
      </c>
      <c r="CG169" s="2">
        <v>0</v>
      </c>
      <c r="CH169" s="2"/>
      <c r="CI169" s="2"/>
      <c r="CJ169" s="2"/>
      <c r="CK169" s="2"/>
      <c r="CL169" s="2"/>
      <c r="CM169" s="2">
        <v>0</v>
      </c>
      <c r="CN169" s="2" t="s">
        <v>6</v>
      </c>
      <c r="CO169" s="2">
        <v>0</v>
      </c>
      <c r="CP169" s="2">
        <f t="shared" si="167"/>
        <v>282.83999999999997</v>
      </c>
      <c r="CQ169" s="2">
        <f t="shared" si="168"/>
        <v>282.83999999999997</v>
      </c>
      <c r="CR169" s="2">
        <f t="shared" si="169"/>
        <v>0</v>
      </c>
      <c r="CS169" s="2">
        <f t="shared" si="170"/>
        <v>0</v>
      </c>
      <c r="CT169" s="2">
        <f t="shared" si="171"/>
        <v>0</v>
      </c>
      <c r="CU169" s="2">
        <f t="shared" si="172"/>
        <v>0</v>
      </c>
      <c r="CV169" s="2">
        <f t="shared" si="173"/>
        <v>0</v>
      </c>
      <c r="CW169" s="2">
        <f t="shared" si="174"/>
        <v>0</v>
      </c>
      <c r="CX169" s="2">
        <f t="shared" si="175"/>
        <v>0</v>
      </c>
      <c r="CY169" s="2">
        <f t="shared" si="176"/>
        <v>0</v>
      </c>
      <c r="CZ169" s="2">
        <f t="shared" si="177"/>
        <v>0</v>
      </c>
      <c r="DA169" s="2"/>
      <c r="DB169" s="2"/>
      <c r="DC169" s="2" t="s">
        <v>6</v>
      </c>
      <c r="DD169" s="2" t="s">
        <v>6</v>
      </c>
      <c r="DE169" s="2" t="s">
        <v>6</v>
      </c>
      <c r="DF169" s="2" t="s">
        <v>6</v>
      </c>
      <c r="DG169" s="2" t="s">
        <v>6</v>
      </c>
      <c r="DH169" s="2" t="s">
        <v>6</v>
      </c>
      <c r="DI169" s="2" t="s">
        <v>6</v>
      </c>
      <c r="DJ169" s="2" t="s">
        <v>6</v>
      </c>
      <c r="DK169" s="2" t="s">
        <v>6</v>
      </c>
      <c r="DL169" s="2" t="s">
        <v>6</v>
      </c>
      <c r="DM169" s="2" t="s">
        <v>6</v>
      </c>
      <c r="DN169" s="2">
        <v>0</v>
      </c>
      <c r="DO169" s="2">
        <v>0</v>
      </c>
      <c r="DP169" s="2">
        <v>1</v>
      </c>
      <c r="DQ169" s="2">
        <v>1</v>
      </c>
      <c r="DR169" s="2"/>
      <c r="DS169" s="2"/>
      <c r="DT169" s="2"/>
      <c r="DU169" s="2">
        <v>1010</v>
      </c>
      <c r="DV169" s="2" t="s">
        <v>113</v>
      </c>
      <c r="DW169" s="2" t="s">
        <v>113</v>
      </c>
      <c r="DX169" s="2">
        <v>1</v>
      </c>
      <c r="DY169" s="2"/>
      <c r="DZ169" s="2"/>
      <c r="EA169" s="2"/>
      <c r="EB169" s="2"/>
      <c r="EC169" s="2"/>
      <c r="ED169" s="2"/>
      <c r="EE169" s="2">
        <v>16510377</v>
      </c>
      <c r="EF169" s="2">
        <v>3</v>
      </c>
      <c r="EG169" s="2" t="s">
        <v>23</v>
      </c>
      <c r="EH169" s="2">
        <v>0</v>
      </c>
      <c r="EI169" s="2" t="s">
        <v>6</v>
      </c>
      <c r="EJ169" s="2">
        <v>2</v>
      </c>
      <c r="EK169" s="2">
        <v>111002</v>
      </c>
      <c r="EL169" s="2" t="s">
        <v>283</v>
      </c>
      <c r="EM169" s="2" t="s">
        <v>284</v>
      </c>
      <c r="EN169" s="2"/>
      <c r="EO169" s="2" t="s">
        <v>6</v>
      </c>
      <c r="EP169" s="2"/>
      <c r="EQ169" s="2">
        <v>0</v>
      </c>
      <c r="ER169" s="2">
        <v>282.83999999999997</v>
      </c>
      <c r="ES169" s="2">
        <v>282.83999999999997</v>
      </c>
      <c r="ET169" s="2">
        <v>0</v>
      </c>
      <c r="EU169" s="2">
        <v>0</v>
      </c>
      <c r="EV169" s="2">
        <v>0</v>
      </c>
      <c r="EW169" s="2">
        <v>0</v>
      </c>
      <c r="EX169" s="2">
        <v>0</v>
      </c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>
        <v>0</v>
      </c>
      <c r="FR169" s="2">
        <f t="shared" si="178"/>
        <v>0</v>
      </c>
      <c r="FS169" s="2">
        <v>0</v>
      </c>
      <c r="FT169" s="2"/>
      <c r="FU169" s="2"/>
      <c r="FV169" s="2"/>
      <c r="FW169" s="2"/>
      <c r="FX169" s="2">
        <v>92</v>
      </c>
      <c r="FY169" s="2">
        <v>65</v>
      </c>
      <c r="FZ169" s="2"/>
      <c r="GA169" s="2" t="s">
        <v>6</v>
      </c>
      <c r="GB169" s="2"/>
      <c r="GC169" s="2"/>
      <c r="GD169" s="2">
        <v>0</v>
      </c>
      <c r="GE169" s="2"/>
      <c r="GF169" s="2">
        <v>-1991861021</v>
      </c>
      <c r="GG169" s="2">
        <v>1</v>
      </c>
      <c r="GH169" s="2">
        <v>1</v>
      </c>
      <c r="GI169" s="2">
        <v>-2</v>
      </c>
      <c r="GJ169" s="2">
        <v>0</v>
      </c>
      <c r="GK169" s="2">
        <f>ROUND(R169*(R12)/100,2)</f>
        <v>0</v>
      </c>
      <c r="GL169" s="2">
        <f t="shared" si="179"/>
        <v>0</v>
      </c>
      <c r="GM169" s="2">
        <f t="shared" si="180"/>
        <v>282.83999999999997</v>
      </c>
      <c r="GN169" s="2">
        <f t="shared" si="181"/>
        <v>0</v>
      </c>
      <c r="GO169" s="2">
        <f t="shared" si="182"/>
        <v>282.83999999999997</v>
      </c>
      <c r="GP169" s="2">
        <f t="shared" si="183"/>
        <v>0</v>
      </c>
      <c r="GQ169" s="2"/>
      <c r="GR169" s="2">
        <v>0</v>
      </c>
      <c r="GS169" s="2">
        <v>3</v>
      </c>
      <c r="GT169" s="2">
        <v>0</v>
      </c>
      <c r="GU169" s="2" t="s">
        <v>6</v>
      </c>
      <c r="GV169" s="2">
        <f t="shared" si="184"/>
        <v>0</v>
      </c>
      <c r="GW169" s="2">
        <v>1</v>
      </c>
      <c r="GX169" s="2">
        <f t="shared" si="185"/>
        <v>0</v>
      </c>
      <c r="GY169" s="2"/>
      <c r="GZ169" s="2"/>
      <c r="HA169" s="2">
        <v>0</v>
      </c>
      <c r="HB169" s="2">
        <v>0</v>
      </c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  <c r="HQ169" s="2"/>
      <c r="HR169" s="2"/>
      <c r="HS169" s="2"/>
      <c r="HT169" s="2"/>
      <c r="HU169" s="2"/>
      <c r="HV169" s="2"/>
      <c r="HW169" s="2"/>
      <c r="HX169" s="2"/>
      <c r="HY169" s="2"/>
      <c r="HZ169" s="2"/>
      <c r="IA169" s="2"/>
      <c r="IB169" s="2"/>
      <c r="IC169" s="2"/>
      <c r="ID169" s="2"/>
      <c r="IE169" s="2"/>
      <c r="IF169" s="2"/>
      <c r="IG169" s="2"/>
      <c r="IH169" s="2"/>
      <c r="II169" s="2"/>
      <c r="IJ169" s="2"/>
      <c r="IK169" s="2">
        <v>0</v>
      </c>
      <c r="IL169" s="2"/>
      <c r="IM169" s="2"/>
      <c r="IN169" s="2"/>
      <c r="IO169" s="2"/>
      <c r="IP169" s="2"/>
      <c r="IQ169" s="2"/>
      <c r="IR169" s="2"/>
      <c r="IS169" s="2"/>
      <c r="IT169" s="2"/>
      <c r="IU169" s="2"/>
    </row>
    <row r="170" spans="1:255" x14ac:dyDescent="0.2">
      <c r="A170">
        <v>18</v>
      </c>
      <c r="B170">
        <v>1</v>
      </c>
      <c r="C170">
        <v>397</v>
      </c>
      <c r="E170" t="s">
        <v>285</v>
      </c>
      <c r="F170" t="s">
        <v>286</v>
      </c>
      <c r="G170" t="s">
        <v>287</v>
      </c>
      <c r="H170" t="s">
        <v>113</v>
      </c>
      <c r="I170">
        <f>I168*J170</f>
        <v>1</v>
      </c>
      <c r="J170">
        <v>1</v>
      </c>
      <c r="O170">
        <f t="shared" si="147"/>
        <v>1846.95</v>
      </c>
      <c r="P170">
        <f t="shared" si="148"/>
        <v>1846.95</v>
      </c>
      <c r="Q170">
        <f t="shared" si="149"/>
        <v>0</v>
      </c>
      <c r="R170">
        <f t="shared" si="150"/>
        <v>0</v>
      </c>
      <c r="S170">
        <f t="shared" si="151"/>
        <v>0</v>
      </c>
      <c r="T170">
        <f t="shared" si="152"/>
        <v>0</v>
      </c>
      <c r="U170">
        <f t="shared" si="153"/>
        <v>0</v>
      </c>
      <c r="V170">
        <f t="shared" si="154"/>
        <v>0</v>
      </c>
      <c r="W170">
        <f t="shared" si="155"/>
        <v>0</v>
      </c>
      <c r="X170">
        <f t="shared" si="156"/>
        <v>0</v>
      </c>
      <c r="Y170">
        <f t="shared" si="157"/>
        <v>0</v>
      </c>
      <c r="AA170">
        <v>16670161</v>
      </c>
      <c r="AB170">
        <f t="shared" si="158"/>
        <v>282.83999999999997</v>
      </c>
      <c r="AC170">
        <f t="shared" si="159"/>
        <v>282.83999999999997</v>
      </c>
      <c r="AD170">
        <f t="shared" si="160"/>
        <v>0</v>
      </c>
      <c r="AE170">
        <f t="shared" si="161"/>
        <v>0</v>
      </c>
      <c r="AF170">
        <f t="shared" si="162"/>
        <v>0</v>
      </c>
      <c r="AG170">
        <f t="shared" si="163"/>
        <v>0</v>
      </c>
      <c r="AH170">
        <f t="shared" si="164"/>
        <v>0</v>
      </c>
      <c r="AI170">
        <f t="shared" si="165"/>
        <v>0</v>
      </c>
      <c r="AJ170">
        <f t="shared" si="166"/>
        <v>0</v>
      </c>
      <c r="AK170">
        <v>282.83999999999997</v>
      </c>
      <c r="AL170">
        <v>282.83999999999997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92</v>
      </c>
      <c r="AU170">
        <v>65</v>
      </c>
      <c r="AV170">
        <v>1</v>
      </c>
      <c r="AW170">
        <v>1</v>
      </c>
      <c r="AZ170">
        <v>6.53</v>
      </c>
      <c r="BA170">
        <v>1</v>
      </c>
      <c r="BB170">
        <v>1</v>
      </c>
      <c r="BC170">
        <v>6.53</v>
      </c>
      <c r="BD170" t="s">
        <v>6</v>
      </c>
      <c r="BE170" t="s">
        <v>6</v>
      </c>
      <c r="BF170" t="s">
        <v>6</v>
      </c>
      <c r="BG170" t="s">
        <v>6</v>
      </c>
      <c r="BH170">
        <v>3</v>
      </c>
      <c r="BI170">
        <v>2</v>
      </c>
      <c r="BJ170" t="s">
        <v>288</v>
      </c>
      <c r="BM170">
        <v>111002</v>
      </c>
      <c r="BN170">
        <v>0</v>
      </c>
      <c r="BO170" t="s">
        <v>6</v>
      </c>
      <c r="BP170">
        <v>0</v>
      </c>
      <c r="BQ170">
        <v>3</v>
      </c>
      <c r="BR170">
        <v>0</v>
      </c>
      <c r="BS170">
        <v>1</v>
      </c>
      <c r="BT170">
        <v>1</v>
      </c>
      <c r="BU170">
        <v>1</v>
      </c>
      <c r="BV170">
        <v>1</v>
      </c>
      <c r="BW170">
        <v>1</v>
      </c>
      <c r="BX170">
        <v>1</v>
      </c>
      <c r="BY170" t="s">
        <v>6</v>
      </c>
      <c r="BZ170">
        <v>92</v>
      </c>
      <c r="CA170">
        <v>65</v>
      </c>
      <c r="CF170">
        <v>0</v>
      </c>
      <c r="CG170">
        <v>0</v>
      </c>
      <c r="CM170">
        <v>0</v>
      </c>
      <c r="CN170" t="s">
        <v>6</v>
      </c>
      <c r="CO170">
        <v>0</v>
      </c>
      <c r="CP170">
        <f t="shared" si="167"/>
        <v>1846.95</v>
      </c>
      <c r="CQ170">
        <f t="shared" si="168"/>
        <v>1846.9451999999999</v>
      </c>
      <c r="CR170">
        <f t="shared" si="169"/>
        <v>0</v>
      </c>
      <c r="CS170">
        <f t="shared" si="170"/>
        <v>0</v>
      </c>
      <c r="CT170">
        <f t="shared" si="171"/>
        <v>0</v>
      </c>
      <c r="CU170">
        <f t="shared" si="172"/>
        <v>0</v>
      </c>
      <c r="CV170">
        <f t="shared" si="173"/>
        <v>0</v>
      </c>
      <c r="CW170">
        <f t="shared" si="174"/>
        <v>0</v>
      </c>
      <c r="CX170">
        <f t="shared" si="175"/>
        <v>0</v>
      </c>
      <c r="CY170">
        <f t="shared" si="176"/>
        <v>0</v>
      </c>
      <c r="CZ170">
        <f t="shared" si="177"/>
        <v>0</v>
      </c>
      <c r="DC170" t="s">
        <v>6</v>
      </c>
      <c r="DD170" t="s">
        <v>6</v>
      </c>
      <c r="DE170" t="s">
        <v>6</v>
      </c>
      <c r="DF170" t="s">
        <v>6</v>
      </c>
      <c r="DG170" t="s">
        <v>6</v>
      </c>
      <c r="DH170" t="s">
        <v>6</v>
      </c>
      <c r="DI170" t="s">
        <v>6</v>
      </c>
      <c r="DJ170" t="s">
        <v>6</v>
      </c>
      <c r="DK170" t="s">
        <v>6</v>
      </c>
      <c r="DL170" t="s">
        <v>6</v>
      </c>
      <c r="DM170" t="s">
        <v>6</v>
      </c>
      <c r="DN170">
        <v>0</v>
      </c>
      <c r="DO170">
        <v>0</v>
      </c>
      <c r="DP170">
        <v>1</v>
      </c>
      <c r="DQ170">
        <v>1</v>
      </c>
      <c r="DU170">
        <v>1010</v>
      </c>
      <c r="DV170" t="s">
        <v>113</v>
      </c>
      <c r="DW170" t="s">
        <v>113</v>
      </c>
      <c r="DX170">
        <v>1</v>
      </c>
      <c r="EE170">
        <v>16510377</v>
      </c>
      <c r="EF170">
        <v>3</v>
      </c>
      <c r="EG170" t="s">
        <v>23</v>
      </c>
      <c r="EH170">
        <v>0</v>
      </c>
      <c r="EI170" t="s">
        <v>6</v>
      </c>
      <c r="EJ170">
        <v>2</v>
      </c>
      <c r="EK170">
        <v>111002</v>
      </c>
      <c r="EL170" t="s">
        <v>283</v>
      </c>
      <c r="EM170" t="s">
        <v>284</v>
      </c>
      <c r="EO170" t="s">
        <v>6</v>
      </c>
      <c r="EQ170">
        <v>0</v>
      </c>
      <c r="ER170">
        <v>282.83999999999997</v>
      </c>
      <c r="ES170">
        <v>282.83999999999997</v>
      </c>
      <c r="ET170">
        <v>0</v>
      </c>
      <c r="EU170">
        <v>0</v>
      </c>
      <c r="EV170">
        <v>0</v>
      </c>
      <c r="EW170">
        <v>0</v>
      </c>
      <c r="EX170">
        <v>0</v>
      </c>
      <c r="FQ170">
        <v>0</v>
      </c>
      <c r="FR170">
        <f t="shared" si="178"/>
        <v>0</v>
      </c>
      <c r="FS170">
        <v>0</v>
      </c>
      <c r="FX170">
        <v>92</v>
      </c>
      <c r="FY170">
        <v>65</v>
      </c>
      <c r="GA170" t="s">
        <v>6</v>
      </c>
      <c r="GD170">
        <v>0</v>
      </c>
      <c r="GF170">
        <v>-1991861021</v>
      </c>
      <c r="GG170">
        <v>1</v>
      </c>
      <c r="GH170">
        <v>1</v>
      </c>
      <c r="GI170">
        <v>4</v>
      </c>
      <c r="GJ170">
        <v>0</v>
      </c>
      <c r="GK170">
        <f>ROUND(R170*(S12)/100,2)</f>
        <v>0</v>
      </c>
      <c r="GL170">
        <f t="shared" si="179"/>
        <v>0</v>
      </c>
      <c r="GM170">
        <f t="shared" si="180"/>
        <v>1846.95</v>
      </c>
      <c r="GN170">
        <f t="shared" si="181"/>
        <v>0</v>
      </c>
      <c r="GO170">
        <f t="shared" si="182"/>
        <v>1846.95</v>
      </c>
      <c r="GP170">
        <f t="shared" si="183"/>
        <v>0</v>
      </c>
      <c r="GR170">
        <v>0</v>
      </c>
      <c r="GS170">
        <v>3</v>
      </c>
      <c r="GT170">
        <v>0</v>
      </c>
      <c r="GU170" t="s">
        <v>6</v>
      </c>
      <c r="GV170">
        <f t="shared" si="184"/>
        <v>0</v>
      </c>
      <c r="GW170">
        <v>1</v>
      </c>
      <c r="GX170">
        <f t="shared" si="185"/>
        <v>0</v>
      </c>
      <c r="HA170">
        <v>0</v>
      </c>
      <c r="HB170">
        <v>0</v>
      </c>
      <c r="IK170">
        <v>0</v>
      </c>
    </row>
    <row r="171" spans="1:255" x14ac:dyDescent="0.2">
      <c r="A171" s="2">
        <v>18</v>
      </c>
      <c r="B171" s="2">
        <v>1</v>
      </c>
      <c r="C171" s="2">
        <v>380</v>
      </c>
      <c r="D171" s="2"/>
      <c r="E171" s="2" t="s">
        <v>289</v>
      </c>
      <c r="F171" s="2" t="s">
        <v>151</v>
      </c>
      <c r="G171" s="2" t="s">
        <v>290</v>
      </c>
      <c r="H171" s="2" t="s">
        <v>18</v>
      </c>
      <c r="I171" s="2">
        <f>I167*J171</f>
        <v>1</v>
      </c>
      <c r="J171" s="2">
        <v>1</v>
      </c>
      <c r="K171" s="2"/>
      <c r="L171" s="2"/>
      <c r="M171" s="2"/>
      <c r="N171" s="2"/>
      <c r="O171" s="2">
        <f t="shared" ref="O171:O182" si="186">ROUND(CP171,2)</f>
        <v>0</v>
      </c>
      <c r="P171" s="2">
        <f t="shared" ref="P171:P182" si="187">ROUND(CQ171*I171,2)</f>
        <v>0</v>
      </c>
      <c r="Q171" s="2">
        <f t="shared" ref="Q171:Q182" si="188">ROUND(CR171*I171,2)</f>
        <v>0</v>
      </c>
      <c r="R171" s="2">
        <f t="shared" ref="R171:R182" si="189">ROUND(CS171*I171,2)</f>
        <v>0</v>
      </c>
      <c r="S171" s="2">
        <f t="shared" ref="S171:S182" si="190">ROUND(CT171*I171,2)</f>
        <v>0</v>
      </c>
      <c r="T171" s="2">
        <f t="shared" ref="T171:T182" si="191">ROUND(CU171*I171,2)</f>
        <v>0</v>
      </c>
      <c r="U171" s="2">
        <f t="shared" ref="U171:U182" si="192">CV171*I171</f>
        <v>0</v>
      </c>
      <c r="V171" s="2">
        <f t="shared" ref="V171:V182" si="193">CW171*I171</f>
        <v>0</v>
      </c>
      <c r="W171" s="2">
        <f t="shared" ref="W171:W182" si="194">ROUND(CX171*I171,2)</f>
        <v>0</v>
      </c>
      <c r="X171" s="2">
        <f t="shared" ref="X171:X182" si="195">ROUND(CY171,2)</f>
        <v>0</v>
      </c>
      <c r="Y171" s="2">
        <f t="shared" ref="Y171:Y182" si="196">ROUND(CZ171,2)</f>
        <v>0</v>
      </c>
      <c r="Z171" s="2"/>
      <c r="AA171" s="2">
        <v>16670159</v>
      </c>
      <c r="AB171" s="2">
        <f t="shared" ref="AB171:AB182" si="197">ROUND((AC171+AD171+AF171),6)</f>
        <v>0</v>
      </c>
      <c r="AC171" s="2">
        <f t="shared" ref="AC171:AC182" si="198">ROUND((ES171),6)</f>
        <v>0</v>
      </c>
      <c r="AD171" s="2">
        <f t="shared" ref="AD171:AD182" si="199">ROUND((((ET171)-(EU171))+AE171),6)</f>
        <v>0</v>
      </c>
      <c r="AE171" s="2">
        <f t="shared" ref="AE171:AE182" si="200">ROUND((EU171),6)</f>
        <v>0</v>
      </c>
      <c r="AF171" s="2">
        <f t="shared" ref="AF171:AF182" si="201">ROUND((EV171),6)</f>
        <v>0</v>
      </c>
      <c r="AG171" s="2">
        <f t="shared" ref="AG171:AG182" si="202">ROUND((AP171),6)</f>
        <v>0</v>
      </c>
      <c r="AH171" s="2">
        <f t="shared" ref="AH171:AH182" si="203">(EW171)</f>
        <v>0</v>
      </c>
      <c r="AI171" s="2">
        <f t="shared" ref="AI171:AI182" si="204">(EX171)</f>
        <v>0</v>
      </c>
      <c r="AJ171" s="2">
        <f t="shared" ref="AJ171:AJ182" si="205">ROUND((AS171),6)</f>
        <v>0</v>
      </c>
      <c r="AK171" s="2">
        <v>0</v>
      </c>
      <c r="AL171" s="2">
        <v>0</v>
      </c>
      <c r="AM171" s="2">
        <v>0</v>
      </c>
      <c r="AN171" s="2">
        <v>0</v>
      </c>
      <c r="AO171" s="2">
        <v>0</v>
      </c>
      <c r="AP171" s="2">
        <v>0</v>
      </c>
      <c r="AQ171" s="2">
        <v>0</v>
      </c>
      <c r="AR171" s="2">
        <v>0</v>
      </c>
      <c r="AS171" s="2">
        <v>0</v>
      </c>
      <c r="AT171" s="2">
        <v>92</v>
      </c>
      <c r="AU171" s="2">
        <v>65</v>
      </c>
      <c r="AV171" s="2">
        <v>1</v>
      </c>
      <c r="AW171" s="2">
        <v>1</v>
      </c>
      <c r="AX171" s="2"/>
      <c r="AY171" s="2"/>
      <c r="AZ171" s="2">
        <v>1</v>
      </c>
      <c r="BA171" s="2">
        <v>1</v>
      </c>
      <c r="BB171" s="2">
        <v>1</v>
      </c>
      <c r="BC171" s="2">
        <v>1</v>
      </c>
      <c r="BD171" s="2" t="s">
        <v>6</v>
      </c>
      <c r="BE171" s="2" t="s">
        <v>6</v>
      </c>
      <c r="BF171" s="2" t="s">
        <v>6</v>
      </c>
      <c r="BG171" s="2" t="s">
        <v>6</v>
      </c>
      <c r="BH171" s="2">
        <v>3</v>
      </c>
      <c r="BI171" s="2">
        <v>2</v>
      </c>
      <c r="BJ171" s="2" t="s">
        <v>6</v>
      </c>
      <c r="BK171" s="2"/>
      <c r="BL171" s="2"/>
      <c r="BM171" s="2">
        <v>111002</v>
      </c>
      <c r="BN171" s="2">
        <v>0</v>
      </c>
      <c r="BO171" s="2" t="s">
        <v>6</v>
      </c>
      <c r="BP171" s="2">
        <v>0</v>
      </c>
      <c r="BQ171" s="2">
        <v>3</v>
      </c>
      <c r="BR171" s="2">
        <v>0</v>
      </c>
      <c r="BS171" s="2">
        <v>1</v>
      </c>
      <c r="BT171" s="2">
        <v>1</v>
      </c>
      <c r="BU171" s="2">
        <v>1</v>
      </c>
      <c r="BV171" s="2">
        <v>1</v>
      </c>
      <c r="BW171" s="2">
        <v>1</v>
      </c>
      <c r="BX171" s="2">
        <v>1</v>
      </c>
      <c r="BY171" s="2" t="s">
        <v>6</v>
      </c>
      <c r="BZ171" s="2">
        <v>92</v>
      </c>
      <c r="CA171" s="2">
        <v>65</v>
      </c>
      <c r="CB171" s="2"/>
      <c r="CC171" s="2"/>
      <c r="CD171" s="2"/>
      <c r="CE171" s="2"/>
      <c r="CF171" s="2">
        <v>0</v>
      </c>
      <c r="CG171" s="2">
        <v>0</v>
      </c>
      <c r="CH171" s="2"/>
      <c r="CI171" s="2"/>
      <c r="CJ171" s="2"/>
      <c r="CK171" s="2"/>
      <c r="CL171" s="2"/>
      <c r="CM171" s="2">
        <v>0</v>
      </c>
      <c r="CN171" s="2" t="s">
        <v>6</v>
      </c>
      <c r="CO171" s="2">
        <v>0</v>
      </c>
      <c r="CP171" s="2">
        <f t="shared" ref="CP171:CP182" si="206">(P171+Q171+S171)</f>
        <v>0</v>
      </c>
      <c r="CQ171" s="2">
        <f t="shared" ref="CQ171:CQ182" si="207">AC171*BC171</f>
        <v>0</v>
      </c>
      <c r="CR171" s="2">
        <f t="shared" ref="CR171:CR182" si="208">AD171*BB171</f>
        <v>0</v>
      </c>
      <c r="CS171" s="2">
        <f t="shared" ref="CS171:CS182" si="209">AE171*BS171</f>
        <v>0</v>
      </c>
      <c r="CT171" s="2">
        <f t="shared" ref="CT171:CT182" si="210">AF171*BA171</f>
        <v>0</v>
      </c>
      <c r="CU171" s="2">
        <f t="shared" ref="CU171:CU182" si="211">AG171</f>
        <v>0</v>
      </c>
      <c r="CV171" s="2">
        <f t="shared" ref="CV171:CV182" si="212">AH171</f>
        <v>0</v>
      </c>
      <c r="CW171" s="2">
        <f t="shared" ref="CW171:CW182" si="213">AI171</f>
        <v>0</v>
      </c>
      <c r="CX171" s="2">
        <f t="shared" ref="CX171:CX182" si="214">AJ171</f>
        <v>0</v>
      </c>
      <c r="CY171" s="2">
        <f t="shared" ref="CY171:CY182" si="215">(((S171+R171)*AT171)/100)</f>
        <v>0</v>
      </c>
      <c r="CZ171" s="2">
        <f t="shared" ref="CZ171:CZ182" si="216">(((S171+R171)*AU171)/100)</f>
        <v>0</v>
      </c>
      <c r="DA171" s="2"/>
      <c r="DB171" s="2"/>
      <c r="DC171" s="2" t="s">
        <v>6</v>
      </c>
      <c r="DD171" s="2" t="s">
        <v>6</v>
      </c>
      <c r="DE171" s="2" t="s">
        <v>6</v>
      </c>
      <c r="DF171" s="2" t="s">
        <v>6</v>
      </c>
      <c r="DG171" s="2" t="s">
        <v>6</v>
      </c>
      <c r="DH171" s="2" t="s">
        <v>6</v>
      </c>
      <c r="DI171" s="2" t="s">
        <v>6</v>
      </c>
      <c r="DJ171" s="2" t="s">
        <v>6</v>
      </c>
      <c r="DK171" s="2" t="s">
        <v>6</v>
      </c>
      <c r="DL171" s="2" t="s">
        <v>6</v>
      </c>
      <c r="DM171" s="2" t="s">
        <v>6</v>
      </c>
      <c r="DN171" s="2">
        <v>0</v>
      </c>
      <c r="DO171" s="2">
        <v>0</v>
      </c>
      <c r="DP171" s="2">
        <v>1</v>
      </c>
      <c r="DQ171" s="2">
        <v>1</v>
      </c>
      <c r="DR171" s="2"/>
      <c r="DS171" s="2"/>
      <c r="DT171" s="2"/>
      <c r="DU171" s="2">
        <v>1013</v>
      </c>
      <c r="DV171" s="2" t="s">
        <v>18</v>
      </c>
      <c r="DW171" s="2" t="s">
        <v>18</v>
      </c>
      <c r="DX171" s="2">
        <v>1</v>
      </c>
      <c r="DY171" s="2"/>
      <c r="DZ171" s="2"/>
      <c r="EA171" s="2"/>
      <c r="EB171" s="2"/>
      <c r="EC171" s="2"/>
      <c r="ED171" s="2"/>
      <c r="EE171" s="2">
        <v>16510377</v>
      </c>
      <c r="EF171" s="2">
        <v>3</v>
      </c>
      <c r="EG171" s="2" t="s">
        <v>23</v>
      </c>
      <c r="EH171" s="2">
        <v>0</v>
      </c>
      <c r="EI171" s="2" t="s">
        <v>6</v>
      </c>
      <c r="EJ171" s="2">
        <v>2</v>
      </c>
      <c r="EK171" s="2">
        <v>111002</v>
      </c>
      <c r="EL171" s="2" t="s">
        <v>283</v>
      </c>
      <c r="EM171" s="2" t="s">
        <v>284</v>
      </c>
      <c r="EN171" s="2"/>
      <c r="EO171" s="2" t="s">
        <v>6</v>
      </c>
      <c r="EP171" s="2"/>
      <c r="EQ171" s="2">
        <v>0</v>
      </c>
      <c r="ER171" s="2">
        <v>0</v>
      </c>
      <c r="ES171" s="2">
        <v>0</v>
      </c>
      <c r="ET171" s="2">
        <v>0</v>
      </c>
      <c r="EU171" s="2">
        <v>0</v>
      </c>
      <c r="EV171" s="2">
        <v>0</v>
      </c>
      <c r="EW171" s="2">
        <v>0</v>
      </c>
      <c r="EX171" s="2">
        <v>0</v>
      </c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>
        <v>0</v>
      </c>
      <c r="FR171" s="2">
        <f t="shared" ref="FR171:FR182" si="217">ROUND(IF(AND(BH171=3,BI171=3),P171,0),2)</f>
        <v>0</v>
      </c>
      <c r="FS171" s="2">
        <v>0</v>
      </c>
      <c r="FT171" s="2"/>
      <c r="FU171" s="2"/>
      <c r="FV171" s="2"/>
      <c r="FW171" s="2"/>
      <c r="FX171" s="2">
        <v>92</v>
      </c>
      <c r="FY171" s="2">
        <v>65</v>
      </c>
      <c r="FZ171" s="2"/>
      <c r="GA171" s="2" t="s">
        <v>6</v>
      </c>
      <c r="GB171" s="2"/>
      <c r="GC171" s="2"/>
      <c r="GD171" s="2">
        <v>0</v>
      </c>
      <c r="GE171" s="2"/>
      <c r="GF171" s="2">
        <v>-1657225101</v>
      </c>
      <c r="GG171" s="2">
        <v>1</v>
      </c>
      <c r="GH171" s="2">
        <v>0</v>
      </c>
      <c r="GI171" s="2">
        <v>-2</v>
      </c>
      <c r="GJ171" s="2">
        <v>0</v>
      </c>
      <c r="GK171" s="2">
        <f>ROUND(R171*(R12)/100,2)</f>
        <v>0</v>
      </c>
      <c r="GL171" s="2">
        <f t="shared" ref="GL171:GL182" si="218">ROUND(IF(AND(BH171=3,BI171=3,FS171&lt;&gt;0),P171,0),2)</f>
        <v>0</v>
      </c>
      <c r="GM171" s="2">
        <f t="shared" ref="GM171:GM182" si="219">ROUND(O171+X171+Y171+GK171,2)+GX171</f>
        <v>0</v>
      </c>
      <c r="GN171" s="2">
        <f t="shared" ref="GN171:GN182" si="220">IF(OR(BI171=0,BI171=1),ROUND(O171+X171+Y171+GK171,2),0)</f>
        <v>0</v>
      </c>
      <c r="GO171" s="2">
        <f t="shared" ref="GO171:GO182" si="221">IF(BI171=2,ROUND(O171+X171+Y171+GK171,2),0)</f>
        <v>0</v>
      </c>
      <c r="GP171" s="2">
        <f t="shared" ref="GP171:GP182" si="222">IF(BI171=4,ROUND(O171+X171+Y171+GK171,2)+GX171,0)</f>
        <v>0</v>
      </c>
      <c r="GQ171" s="2"/>
      <c r="GR171" s="2">
        <v>0</v>
      </c>
      <c r="GS171" s="2">
        <v>3</v>
      </c>
      <c r="GT171" s="2">
        <v>0</v>
      </c>
      <c r="GU171" s="2" t="s">
        <v>6</v>
      </c>
      <c r="GV171" s="2">
        <f t="shared" ref="GV171:GV182" si="223">ROUND(GT171,6)</f>
        <v>0</v>
      </c>
      <c r="GW171" s="2">
        <v>1</v>
      </c>
      <c r="GX171" s="2">
        <f t="shared" ref="GX171:GX182" si="224">ROUND(GV171*GW171*I171,2)</f>
        <v>0</v>
      </c>
      <c r="GY171" s="2"/>
      <c r="GZ171" s="2"/>
      <c r="HA171" s="2">
        <v>0</v>
      </c>
      <c r="HB171" s="2">
        <v>0</v>
      </c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2"/>
      <c r="HN171" s="2"/>
      <c r="HO171" s="2"/>
      <c r="HP171" s="2"/>
      <c r="HQ171" s="2"/>
      <c r="HR171" s="2"/>
      <c r="HS171" s="2"/>
      <c r="HT171" s="2"/>
      <c r="HU171" s="2"/>
      <c r="HV171" s="2"/>
      <c r="HW171" s="2"/>
      <c r="HX171" s="2"/>
      <c r="HY171" s="2"/>
      <c r="HZ171" s="2"/>
      <c r="IA171" s="2"/>
      <c r="IB171" s="2"/>
      <c r="IC171" s="2"/>
      <c r="ID171" s="2"/>
      <c r="IE171" s="2"/>
      <c r="IF171" s="2"/>
      <c r="IG171" s="2"/>
      <c r="IH171" s="2"/>
      <c r="II171" s="2"/>
      <c r="IJ171" s="2"/>
      <c r="IK171" s="2">
        <v>0</v>
      </c>
      <c r="IL171" s="2"/>
      <c r="IM171" s="2"/>
      <c r="IN171" s="2"/>
      <c r="IO171" s="2"/>
      <c r="IP171" s="2"/>
      <c r="IQ171" s="2"/>
      <c r="IR171" s="2"/>
      <c r="IS171" s="2"/>
      <c r="IT171" s="2"/>
      <c r="IU171" s="2"/>
    </row>
    <row r="172" spans="1:255" x14ac:dyDescent="0.2">
      <c r="A172">
        <v>18</v>
      </c>
      <c r="B172">
        <v>1</v>
      </c>
      <c r="C172">
        <v>399</v>
      </c>
      <c r="E172" t="s">
        <v>289</v>
      </c>
      <c r="F172" t="s">
        <v>151</v>
      </c>
      <c r="G172" t="s">
        <v>290</v>
      </c>
      <c r="H172" t="s">
        <v>18</v>
      </c>
      <c r="I172">
        <f>I168*J172</f>
        <v>1</v>
      </c>
      <c r="J172">
        <v>1</v>
      </c>
      <c r="O172">
        <f t="shared" si="186"/>
        <v>7998.31</v>
      </c>
      <c r="P172">
        <f t="shared" si="187"/>
        <v>7998.31</v>
      </c>
      <c r="Q172">
        <f t="shared" si="188"/>
        <v>0</v>
      </c>
      <c r="R172">
        <f t="shared" si="189"/>
        <v>0</v>
      </c>
      <c r="S172">
        <f t="shared" si="190"/>
        <v>0</v>
      </c>
      <c r="T172">
        <f t="shared" si="191"/>
        <v>0</v>
      </c>
      <c r="U172">
        <f t="shared" si="192"/>
        <v>0</v>
      </c>
      <c r="V172">
        <f t="shared" si="193"/>
        <v>0</v>
      </c>
      <c r="W172">
        <f t="shared" si="194"/>
        <v>0</v>
      </c>
      <c r="X172">
        <f t="shared" si="195"/>
        <v>0</v>
      </c>
      <c r="Y172">
        <f t="shared" si="196"/>
        <v>0</v>
      </c>
      <c r="AA172">
        <v>16670161</v>
      </c>
      <c r="AB172">
        <f t="shared" si="197"/>
        <v>2265.81</v>
      </c>
      <c r="AC172">
        <f t="shared" si="198"/>
        <v>2265.81</v>
      </c>
      <c r="AD172">
        <f t="shared" si="199"/>
        <v>0</v>
      </c>
      <c r="AE172">
        <f t="shared" si="200"/>
        <v>0</v>
      </c>
      <c r="AF172">
        <f t="shared" si="201"/>
        <v>0</v>
      </c>
      <c r="AG172">
        <f t="shared" si="202"/>
        <v>0</v>
      </c>
      <c r="AH172">
        <f t="shared" si="203"/>
        <v>0</v>
      </c>
      <c r="AI172">
        <f t="shared" si="204"/>
        <v>0</v>
      </c>
      <c r="AJ172">
        <f t="shared" si="205"/>
        <v>0</v>
      </c>
      <c r="AK172">
        <v>2265.81</v>
      </c>
      <c r="AL172">
        <v>2265.81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78</v>
      </c>
      <c r="AU172">
        <v>52</v>
      </c>
      <c r="AV172">
        <v>1</v>
      </c>
      <c r="AW172">
        <v>1</v>
      </c>
      <c r="AZ172">
        <v>1</v>
      </c>
      <c r="BA172">
        <v>1</v>
      </c>
      <c r="BB172">
        <v>1</v>
      </c>
      <c r="BC172">
        <v>3.53</v>
      </c>
      <c r="BD172" t="s">
        <v>6</v>
      </c>
      <c r="BE172" t="s">
        <v>6</v>
      </c>
      <c r="BF172" t="s">
        <v>6</v>
      </c>
      <c r="BG172" t="s">
        <v>6</v>
      </c>
      <c r="BH172">
        <v>3</v>
      </c>
      <c r="BI172">
        <v>2</v>
      </c>
      <c r="BJ172" t="s">
        <v>6</v>
      </c>
      <c r="BM172">
        <v>111002</v>
      </c>
      <c r="BN172">
        <v>0</v>
      </c>
      <c r="BO172" t="s">
        <v>6</v>
      </c>
      <c r="BP172">
        <v>0</v>
      </c>
      <c r="BQ172">
        <v>3</v>
      </c>
      <c r="BR172">
        <v>0</v>
      </c>
      <c r="BS172">
        <v>1</v>
      </c>
      <c r="BT172">
        <v>1</v>
      </c>
      <c r="BU172">
        <v>1</v>
      </c>
      <c r="BV172">
        <v>1</v>
      </c>
      <c r="BW172">
        <v>1</v>
      </c>
      <c r="BX172">
        <v>1</v>
      </c>
      <c r="BY172" t="s">
        <v>6</v>
      </c>
      <c r="BZ172">
        <v>92</v>
      </c>
      <c r="CA172">
        <v>65</v>
      </c>
      <c r="CF172">
        <v>0</v>
      </c>
      <c r="CG172">
        <v>0</v>
      </c>
      <c r="CM172">
        <v>0</v>
      </c>
      <c r="CN172" t="s">
        <v>6</v>
      </c>
      <c r="CO172">
        <v>0</v>
      </c>
      <c r="CP172">
        <f t="shared" si="206"/>
        <v>7998.31</v>
      </c>
      <c r="CQ172">
        <f t="shared" si="207"/>
        <v>7998.309299999999</v>
      </c>
      <c r="CR172">
        <f t="shared" si="208"/>
        <v>0</v>
      </c>
      <c r="CS172">
        <f t="shared" si="209"/>
        <v>0</v>
      </c>
      <c r="CT172">
        <f t="shared" si="210"/>
        <v>0</v>
      </c>
      <c r="CU172">
        <f t="shared" si="211"/>
        <v>0</v>
      </c>
      <c r="CV172">
        <f t="shared" si="212"/>
        <v>0</v>
      </c>
      <c r="CW172">
        <f t="shared" si="213"/>
        <v>0</v>
      </c>
      <c r="CX172">
        <f t="shared" si="214"/>
        <v>0</v>
      </c>
      <c r="CY172">
        <f t="shared" si="215"/>
        <v>0</v>
      </c>
      <c r="CZ172">
        <f t="shared" si="216"/>
        <v>0</v>
      </c>
      <c r="DC172" t="s">
        <v>6</v>
      </c>
      <c r="DD172" t="s">
        <v>6</v>
      </c>
      <c r="DE172" t="s">
        <v>6</v>
      </c>
      <c r="DF172" t="s">
        <v>6</v>
      </c>
      <c r="DG172" t="s">
        <v>6</v>
      </c>
      <c r="DH172" t="s">
        <v>6</v>
      </c>
      <c r="DI172" t="s">
        <v>6</v>
      </c>
      <c r="DJ172" t="s">
        <v>6</v>
      </c>
      <c r="DK172" t="s">
        <v>6</v>
      </c>
      <c r="DL172" t="s">
        <v>6</v>
      </c>
      <c r="DM172" t="s">
        <v>6</v>
      </c>
      <c r="DN172">
        <v>0</v>
      </c>
      <c r="DO172">
        <v>0</v>
      </c>
      <c r="DP172">
        <v>1</v>
      </c>
      <c r="DQ172">
        <v>1</v>
      </c>
      <c r="DU172">
        <v>1013</v>
      </c>
      <c r="DV172" t="s">
        <v>18</v>
      </c>
      <c r="DW172" t="s">
        <v>18</v>
      </c>
      <c r="DX172">
        <v>1</v>
      </c>
      <c r="EE172">
        <v>16510377</v>
      </c>
      <c r="EF172">
        <v>3</v>
      </c>
      <c r="EG172" t="s">
        <v>23</v>
      </c>
      <c r="EH172">
        <v>0</v>
      </c>
      <c r="EI172" t="s">
        <v>6</v>
      </c>
      <c r="EJ172">
        <v>2</v>
      </c>
      <c r="EK172">
        <v>111002</v>
      </c>
      <c r="EL172" t="s">
        <v>283</v>
      </c>
      <c r="EM172" t="s">
        <v>284</v>
      </c>
      <c r="EO172" t="s">
        <v>6</v>
      </c>
      <c r="EQ172">
        <v>0</v>
      </c>
      <c r="ER172">
        <v>7998.31</v>
      </c>
      <c r="ES172">
        <v>2265.81</v>
      </c>
      <c r="ET172">
        <v>0</v>
      </c>
      <c r="EU172">
        <v>0</v>
      </c>
      <c r="EV172">
        <v>0</v>
      </c>
      <c r="EW172">
        <v>0</v>
      </c>
      <c r="EX172">
        <v>0</v>
      </c>
      <c r="EZ172">
        <v>5</v>
      </c>
      <c r="FC172">
        <v>1</v>
      </c>
      <c r="FD172">
        <v>18</v>
      </c>
      <c r="FF172">
        <v>9438</v>
      </c>
      <c r="FQ172">
        <v>0</v>
      </c>
      <c r="FR172">
        <f t="shared" si="217"/>
        <v>0</v>
      </c>
      <c r="FS172">
        <v>0</v>
      </c>
      <c r="FV172" t="s">
        <v>153</v>
      </c>
      <c r="FW172" t="s">
        <v>154</v>
      </c>
      <c r="FX172">
        <v>92</v>
      </c>
      <c r="FY172">
        <v>65</v>
      </c>
      <c r="GA172" t="s">
        <v>291</v>
      </c>
      <c r="GD172">
        <v>0</v>
      </c>
      <c r="GF172">
        <v>-1657225101</v>
      </c>
      <c r="GG172">
        <v>2</v>
      </c>
      <c r="GH172">
        <v>3</v>
      </c>
      <c r="GI172">
        <v>3</v>
      </c>
      <c r="GJ172">
        <v>0</v>
      </c>
      <c r="GK172">
        <f>ROUND(R172*(S12)/100,2)</f>
        <v>0</v>
      </c>
      <c r="GL172">
        <f t="shared" si="218"/>
        <v>0</v>
      </c>
      <c r="GM172">
        <f t="shared" si="219"/>
        <v>7998.31</v>
      </c>
      <c r="GN172">
        <f t="shared" si="220"/>
        <v>0</v>
      </c>
      <c r="GO172">
        <f t="shared" si="221"/>
        <v>7998.31</v>
      </c>
      <c r="GP172">
        <f t="shared" si="222"/>
        <v>0</v>
      </c>
      <c r="GR172">
        <v>1</v>
      </c>
      <c r="GS172">
        <v>1</v>
      </c>
      <c r="GT172">
        <v>0</v>
      </c>
      <c r="GU172" t="s">
        <v>6</v>
      </c>
      <c r="GV172">
        <f t="shared" si="223"/>
        <v>0</v>
      </c>
      <c r="GW172">
        <v>1</v>
      </c>
      <c r="GX172">
        <f t="shared" si="224"/>
        <v>0</v>
      </c>
      <c r="HA172">
        <v>0</v>
      </c>
      <c r="HB172">
        <v>0</v>
      </c>
      <c r="IK172">
        <v>0</v>
      </c>
    </row>
    <row r="173" spans="1:255" x14ac:dyDescent="0.2">
      <c r="A173" s="2">
        <v>18</v>
      </c>
      <c r="B173" s="2">
        <v>1</v>
      </c>
      <c r="C173" s="2">
        <v>381</v>
      </c>
      <c r="D173" s="2"/>
      <c r="E173" s="2" t="s">
        <v>292</v>
      </c>
      <c r="F173" s="2" t="s">
        <v>151</v>
      </c>
      <c r="G173" s="2" t="s">
        <v>293</v>
      </c>
      <c r="H173" s="2" t="s">
        <v>18</v>
      </c>
      <c r="I173" s="2">
        <f>I167*J173</f>
        <v>1</v>
      </c>
      <c r="J173" s="2">
        <v>1</v>
      </c>
      <c r="K173" s="2"/>
      <c r="L173" s="2"/>
      <c r="M173" s="2"/>
      <c r="N173" s="2"/>
      <c r="O173" s="2">
        <f t="shared" si="186"/>
        <v>0</v>
      </c>
      <c r="P173" s="2">
        <f t="shared" si="187"/>
        <v>0</v>
      </c>
      <c r="Q173" s="2">
        <f t="shared" si="188"/>
        <v>0</v>
      </c>
      <c r="R173" s="2">
        <f t="shared" si="189"/>
        <v>0</v>
      </c>
      <c r="S173" s="2">
        <f t="shared" si="190"/>
        <v>0</v>
      </c>
      <c r="T173" s="2">
        <f t="shared" si="191"/>
        <v>0</v>
      </c>
      <c r="U173" s="2">
        <f t="shared" si="192"/>
        <v>0</v>
      </c>
      <c r="V173" s="2">
        <f t="shared" si="193"/>
        <v>0</v>
      </c>
      <c r="W173" s="2">
        <f t="shared" si="194"/>
        <v>0</v>
      </c>
      <c r="X173" s="2">
        <f t="shared" si="195"/>
        <v>0</v>
      </c>
      <c r="Y173" s="2">
        <f t="shared" si="196"/>
        <v>0</v>
      </c>
      <c r="Z173" s="2"/>
      <c r="AA173" s="2">
        <v>16670159</v>
      </c>
      <c r="AB173" s="2">
        <f t="shared" si="197"/>
        <v>0</v>
      </c>
      <c r="AC173" s="2">
        <f t="shared" si="198"/>
        <v>0</v>
      </c>
      <c r="AD173" s="2">
        <f t="shared" si="199"/>
        <v>0</v>
      </c>
      <c r="AE173" s="2">
        <f t="shared" si="200"/>
        <v>0</v>
      </c>
      <c r="AF173" s="2">
        <f t="shared" si="201"/>
        <v>0</v>
      </c>
      <c r="AG173" s="2">
        <f t="shared" si="202"/>
        <v>0</v>
      </c>
      <c r="AH173" s="2">
        <f t="shared" si="203"/>
        <v>0</v>
      </c>
      <c r="AI173" s="2">
        <f t="shared" si="204"/>
        <v>0</v>
      </c>
      <c r="AJ173" s="2">
        <f t="shared" si="205"/>
        <v>0</v>
      </c>
      <c r="AK173" s="2">
        <v>0</v>
      </c>
      <c r="AL173" s="2">
        <v>0</v>
      </c>
      <c r="AM173" s="2">
        <v>0</v>
      </c>
      <c r="AN173" s="2">
        <v>0</v>
      </c>
      <c r="AO173" s="2">
        <v>0</v>
      </c>
      <c r="AP173" s="2">
        <v>0</v>
      </c>
      <c r="AQ173" s="2">
        <v>0</v>
      </c>
      <c r="AR173" s="2">
        <v>0</v>
      </c>
      <c r="AS173" s="2">
        <v>0</v>
      </c>
      <c r="AT173" s="2">
        <v>92</v>
      </c>
      <c r="AU173" s="2">
        <v>65</v>
      </c>
      <c r="AV173" s="2">
        <v>1</v>
      </c>
      <c r="AW173" s="2">
        <v>1</v>
      </c>
      <c r="AX173" s="2"/>
      <c r="AY173" s="2"/>
      <c r="AZ173" s="2">
        <v>1</v>
      </c>
      <c r="BA173" s="2">
        <v>1</v>
      </c>
      <c r="BB173" s="2">
        <v>1</v>
      </c>
      <c r="BC173" s="2">
        <v>1</v>
      </c>
      <c r="BD173" s="2" t="s">
        <v>6</v>
      </c>
      <c r="BE173" s="2" t="s">
        <v>6</v>
      </c>
      <c r="BF173" s="2" t="s">
        <v>6</v>
      </c>
      <c r="BG173" s="2" t="s">
        <v>6</v>
      </c>
      <c r="BH173" s="2">
        <v>3</v>
      </c>
      <c r="BI173" s="2">
        <v>2</v>
      </c>
      <c r="BJ173" s="2" t="s">
        <v>6</v>
      </c>
      <c r="BK173" s="2"/>
      <c r="BL173" s="2"/>
      <c r="BM173" s="2">
        <v>111002</v>
      </c>
      <c r="BN173" s="2">
        <v>0</v>
      </c>
      <c r="BO173" s="2" t="s">
        <v>6</v>
      </c>
      <c r="BP173" s="2">
        <v>0</v>
      </c>
      <c r="BQ173" s="2">
        <v>3</v>
      </c>
      <c r="BR173" s="2">
        <v>0</v>
      </c>
      <c r="BS173" s="2">
        <v>1</v>
      </c>
      <c r="BT173" s="2">
        <v>1</v>
      </c>
      <c r="BU173" s="2">
        <v>1</v>
      </c>
      <c r="BV173" s="2">
        <v>1</v>
      </c>
      <c r="BW173" s="2">
        <v>1</v>
      </c>
      <c r="BX173" s="2">
        <v>1</v>
      </c>
      <c r="BY173" s="2" t="s">
        <v>6</v>
      </c>
      <c r="BZ173" s="2">
        <v>92</v>
      </c>
      <c r="CA173" s="2">
        <v>65</v>
      </c>
      <c r="CB173" s="2"/>
      <c r="CC173" s="2"/>
      <c r="CD173" s="2"/>
      <c r="CE173" s="2"/>
      <c r="CF173" s="2">
        <v>0</v>
      </c>
      <c r="CG173" s="2">
        <v>0</v>
      </c>
      <c r="CH173" s="2"/>
      <c r="CI173" s="2"/>
      <c r="CJ173" s="2"/>
      <c r="CK173" s="2"/>
      <c r="CL173" s="2"/>
      <c r="CM173" s="2">
        <v>0</v>
      </c>
      <c r="CN173" s="2" t="s">
        <v>6</v>
      </c>
      <c r="CO173" s="2">
        <v>0</v>
      </c>
      <c r="CP173" s="2">
        <f t="shared" si="206"/>
        <v>0</v>
      </c>
      <c r="CQ173" s="2">
        <f t="shared" si="207"/>
        <v>0</v>
      </c>
      <c r="CR173" s="2">
        <f t="shared" si="208"/>
        <v>0</v>
      </c>
      <c r="CS173" s="2">
        <f t="shared" si="209"/>
        <v>0</v>
      </c>
      <c r="CT173" s="2">
        <f t="shared" si="210"/>
        <v>0</v>
      </c>
      <c r="CU173" s="2">
        <f t="shared" si="211"/>
        <v>0</v>
      </c>
      <c r="CV173" s="2">
        <f t="shared" si="212"/>
        <v>0</v>
      </c>
      <c r="CW173" s="2">
        <f t="shared" si="213"/>
        <v>0</v>
      </c>
      <c r="CX173" s="2">
        <f t="shared" si="214"/>
        <v>0</v>
      </c>
      <c r="CY173" s="2">
        <f t="shared" si="215"/>
        <v>0</v>
      </c>
      <c r="CZ173" s="2">
        <f t="shared" si="216"/>
        <v>0</v>
      </c>
      <c r="DA173" s="2"/>
      <c r="DB173" s="2"/>
      <c r="DC173" s="2" t="s">
        <v>6</v>
      </c>
      <c r="DD173" s="2" t="s">
        <v>6</v>
      </c>
      <c r="DE173" s="2" t="s">
        <v>6</v>
      </c>
      <c r="DF173" s="2" t="s">
        <v>6</v>
      </c>
      <c r="DG173" s="2" t="s">
        <v>6</v>
      </c>
      <c r="DH173" s="2" t="s">
        <v>6</v>
      </c>
      <c r="DI173" s="2" t="s">
        <v>6</v>
      </c>
      <c r="DJ173" s="2" t="s">
        <v>6</v>
      </c>
      <c r="DK173" s="2" t="s">
        <v>6</v>
      </c>
      <c r="DL173" s="2" t="s">
        <v>6</v>
      </c>
      <c r="DM173" s="2" t="s">
        <v>6</v>
      </c>
      <c r="DN173" s="2">
        <v>0</v>
      </c>
      <c r="DO173" s="2">
        <v>0</v>
      </c>
      <c r="DP173" s="2">
        <v>1</v>
      </c>
      <c r="DQ173" s="2">
        <v>1</v>
      </c>
      <c r="DR173" s="2"/>
      <c r="DS173" s="2"/>
      <c r="DT173" s="2"/>
      <c r="DU173" s="2">
        <v>1013</v>
      </c>
      <c r="DV173" s="2" t="s">
        <v>18</v>
      </c>
      <c r="DW173" s="2" t="s">
        <v>18</v>
      </c>
      <c r="DX173" s="2">
        <v>1</v>
      </c>
      <c r="DY173" s="2"/>
      <c r="DZ173" s="2"/>
      <c r="EA173" s="2"/>
      <c r="EB173" s="2"/>
      <c r="EC173" s="2"/>
      <c r="ED173" s="2"/>
      <c r="EE173" s="2">
        <v>16510377</v>
      </c>
      <c r="EF173" s="2">
        <v>3</v>
      </c>
      <c r="EG173" s="2" t="s">
        <v>23</v>
      </c>
      <c r="EH173" s="2">
        <v>0</v>
      </c>
      <c r="EI173" s="2" t="s">
        <v>6</v>
      </c>
      <c r="EJ173" s="2">
        <v>2</v>
      </c>
      <c r="EK173" s="2">
        <v>111002</v>
      </c>
      <c r="EL173" s="2" t="s">
        <v>283</v>
      </c>
      <c r="EM173" s="2" t="s">
        <v>284</v>
      </c>
      <c r="EN173" s="2"/>
      <c r="EO173" s="2" t="s">
        <v>6</v>
      </c>
      <c r="EP173" s="2"/>
      <c r="EQ173" s="2">
        <v>0</v>
      </c>
      <c r="ER173" s="2">
        <v>0</v>
      </c>
      <c r="ES173" s="2">
        <v>0</v>
      </c>
      <c r="ET173" s="2">
        <v>0</v>
      </c>
      <c r="EU173" s="2">
        <v>0</v>
      </c>
      <c r="EV173" s="2">
        <v>0</v>
      </c>
      <c r="EW173" s="2">
        <v>0</v>
      </c>
      <c r="EX173" s="2">
        <v>0</v>
      </c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>
        <v>0</v>
      </c>
      <c r="FR173" s="2">
        <f t="shared" si="217"/>
        <v>0</v>
      </c>
      <c r="FS173" s="2">
        <v>0</v>
      </c>
      <c r="FT173" s="2"/>
      <c r="FU173" s="2"/>
      <c r="FV173" s="2"/>
      <c r="FW173" s="2"/>
      <c r="FX173" s="2">
        <v>92</v>
      </c>
      <c r="FY173" s="2">
        <v>65</v>
      </c>
      <c r="FZ173" s="2"/>
      <c r="GA173" s="2" t="s">
        <v>6</v>
      </c>
      <c r="GB173" s="2"/>
      <c r="GC173" s="2"/>
      <c r="GD173" s="2">
        <v>0</v>
      </c>
      <c r="GE173" s="2"/>
      <c r="GF173" s="2">
        <v>800320216</v>
      </c>
      <c r="GG173" s="2">
        <v>1</v>
      </c>
      <c r="GH173" s="2">
        <v>0</v>
      </c>
      <c r="GI173" s="2">
        <v>-2</v>
      </c>
      <c r="GJ173" s="2">
        <v>0</v>
      </c>
      <c r="GK173" s="2">
        <f>ROUND(R173*(R12)/100,2)</f>
        <v>0</v>
      </c>
      <c r="GL173" s="2">
        <f t="shared" si="218"/>
        <v>0</v>
      </c>
      <c r="GM173" s="2">
        <f t="shared" si="219"/>
        <v>0</v>
      </c>
      <c r="GN173" s="2">
        <f t="shared" si="220"/>
        <v>0</v>
      </c>
      <c r="GO173" s="2">
        <f t="shared" si="221"/>
        <v>0</v>
      </c>
      <c r="GP173" s="2">
        <f t="shared" si="222"/>
        <v>0</v>
      </c>
      <c r="GQ173" s="2"/>
      <c r="GR173" s="2">
        <v>0</v>
      </c>
      <c r="GS173" s="2">
        <v>3</v>
      </c>
      <c r="GT173" s="2">
        <v>0</v>
      </c>
      <c r="GU173" s="2" t="s">
        <v>6</v>
      </c>
      <c r="GV173" s="2">
        <f t="shared" si="223"/>
        <v>0</v>
      </c>
      <c r="GW173" s="2">
        <v>1</v>
      </c>
      <c r="GX173" s="2">
        <f t="shared" si="224"/>
        <v>0</v>
      </c>
      <c r="GY173" s="2"/>
      <c r="GZ173" s="2"/>
      <c r="HA173" s="2">
        <v>0</v>
      </c>
      <c r="HB173" s="2">
        <v>0</v>
      </c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  <c r="HQ173" s="2"/>
      <c r="HR173" s="2"/>
      <c r="HS173" s="2"/>
      <c r="HT173" s="2"/>
      <c r="HU173" s="2"/>
      <c r="HV173" s="2"/>
      <c r="HW173" s="2"/>
      <c r="HX173" s="2"/>
      <c r="HY173" s="2"/>
      <c r="HZ173" s="2"/>
      <c r="IA173" s="2"/>
      <c r="IB173" s="2"/>
      <c r="IC173" s="2"/>
      <c r="ID173" s="2"/>
      <c r="IE173" s="2"/>
      <c r="IF173" s="2"/>
      <c r="IG173" s="2"/>
      <c r="IH173" s="2"/>
      <c r="II173" s="2"/>
      <c r="IJ173" s="2"/>
      <c r="IK173" s="2">
        <v>0</v>
      </c>
      <c r="IL173" s="2"/>
      <c r="IM173" s="2"/>
      <c r="IN173" s="2"/>
      <c r="IO173" s="2"/>
      <c r="IP173" s="2"/>
      <c r="IQ173" s="2"/>
      <c r="IR173" s="2"/>
      <c r="IS173" s="2"/>
      <c r="IT173" s="2"/>
      <c r="IU173" s="2"/>
    </row>
    <row r="174" spans="1:255" x14ac:dyDescent="0.2">
      <c r="A174">
        <v>18</v>
      </c>
      <c r="B174">
        <v>1</v>
      </c>
      <c r="C174">
        <v>400</v>
      </c>
      <c r="E174" t="s">
        <v>292</v>
      </c>
      <c r="F174" t="s">
        <v>151</v>
      </c>
      <c r="G174" t="s">
        <v>293</v>
      </c>
      <c r="H174" t="s">
        <v>18</v>
      </c>
      <c r="I174">
        <f>I168*J174</f>
        <v>1</v>
      </c>
      <c r="J174">
        <v>1</v>
      </c>
      <c r="O174">
        <f t="shared" si="186"/>
        <v>3999.14</v>
      </c>
      <c r="P174">
        <f t="shared" si="187"/>
        <v>3999.14</v>
      </c>
      <c r="Q174">
        <f t="shared" si="188"/>
        <v>0</v>
      </c>
      <c r="R174">
        <f t="shared" si="189"/>
        <v>0</v>
      </c>
      <c r="S174">
        <f t="shared" si="190"/>
        <v>0</v>
      </c>
      <c r="T174">
        <f t="shared" si="191"/>
        <v>0</v>
      </c>
      <c r="U174">
        <f t="shared" si="192"/>
        <v>0</v>
      </c>
      <c r="V174">
        <f t="shared" si="193"/>
        <v>0</v>
      </c>
      <c r="W174">
        <f t="shared" si="194"/>
        <v>0</v>
      </c>
      <c r="X174">
        <f t="shared" si="195"/>
        <v>0</v>
      </c>
      <c r="Y174">
        <f t="shared" si="196"/>
        <v>0</v>
      </c>
      <c r="AA174">
        <v>16670161</v>
      </c>
      <c r="AB174">
        <f t="shared" si="197"/>
        <v>1132.9000000000001</v>
      </c>
      <c r="AC174">
        <f t="shared" si="198"/>
        <v>1132.9000000000001</v>
      </c>
      <c r="AD174">
        <f t="shared" si="199"/>
        <v>0</v>
      </c>
      <c r="AE174">
        <f t="shared" si="200"/>
        <v>0</v>
      </c>
      <c r="AF174">
        <f t="shared" si="201"/>
        <v>0</v>
      </c>
      <c r="AG174">
        <f t="shared" si="202"/>
        <v>0</v>
      </c>
      <c r="AH174">
        <f t="shared" si="203"/>
        <v>0</v>
      </c>
      <c r="AI174">
        <f t="shared" si="204"/>
        <v>0</v>
      </c>
      <c r="AJ174">
        <f t="shared" si="205"/>
        <v>0</v>
      </c>
      <c r="AK174">
        <v>1132.9000000000001</v>
      </c>
      <c r="AL174">
        <v>1132.9000000000001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78</v>
      </c>
      <c r="AU174">
        <v>52</v>
      </c>
      <c r="AV174">
        <v>1</v>
      </c>
      <c r="AW174">
        <v>1</v>
      </c>
      <c r="AZ174">
        <v>1</v>
      </c>
      <c r="BA174">
        <v>1</v>
      </c>
      <c r="BB174">
        <v>1</v>
      </c>
      <c r="BC174">
        <v>3.53</v>
      </c>
      <c r="BD174" t="s">
        <v>6</v>
      </c>
      <c r="BE174" t="s">
        <v>6</v>
      </c>
      <c r="BF174" t="s">
        <v>6</v>
      </c>
      <c r="BG174" t="s">
        <v>6</v>
      </c>
      <c r="BH174">
        <v>3</v>
      </c>
      <c r="BI174">
        <v>2</v>
      </c>
      <c r="BJ174" t="s">
        <v>6</v>
      </c>
      <c r="BM174">
        <v>111002</v>
      </c>
      <c r="BN174">
        <v>0</v>
      </c>
      <c r="BO174" t="s">
        <v>6</v>
      </c>
      <c r="BP174">
        <v>0</v>
      </c>
      <c r="BQ174">
        <v>3</v>
      </c>
      <c r="BR174">
        <v>0</v>
      </c>
      <c r="BS174">
        <v>1</v>
      </c>
      <c r="BT174">
        <v>1</v>
      </c>
      <c r="BU174">
        <v>1</v>
      </c>
      <c r="BV174">
        <v>1</v>
      </c>
      <c r="BW174">
        <v>1</v>
      </c>
      <c r="BX174">
        <v>1</v>
      </c>
      <c r="BY174" t="s">
        <v>6</v>
      </c>
      <c r="BZ174">
        <v>92</v>
      </c>
      <c r="CA174">
        <v>65</v>
      </c>
      <c r="CF174">
        <v>0</v>
      </c>
      <c r="CG174">
        <v>0</v>
      </c>
      <c r="CM174">
        <v>0</v>
      </c>
      <c r="CN174" t="s">
        <v>6</v>
      </c>
      <c r="CO174">
        <v>0</v>
      </c>
      <c r="CP174">
        <f t="shared" si="206"/>
        <v>3999.14</v>
      </c>
      <c r="CQ174">
        <f t="shared" si="207"/>
        <v>3999.1370000000002</v>
      </c>
      <c r="CR174">
        <f t="shared" si="208"/>
        <v>0</v>
      </c>
      <c r="CS174">
        <f t="shared" si="209"/>
        <v>0</v>
      </c>
      <c r="CT174">
        <f t="shared" si="210"/>
        <v>0</v>
      </c>
      <c r="CU174">
        <f t="shared" si="211"/>
        <v>0</v>
      </c>
      <c r="CV174">
        <f t="shared" si="212"/>
        <v>0</v>
      </c>
      <c r="CW174">
        <f t="shared" si="213"/>
        <v>0</v>
      </c>
      <c r="CX174">
        <f t="shared" si="214"/>
        <v>0</v>
      </c>
      <c r="CY174">
        <f t="shared" si="215"/>
        <v>0</v>
      </c>
      <c r="CZ174">
        <f t="shared" si="216"/>
        <v>0</v>
      </c>
      <c r="DC174" t="s">
        <v>6</v>
      </c>
      <c r="DD174" t="s">
        <v>6</v>
      </c>
      <c r="DE174" t="s">
        <v>6</v>
      </c>
      <c r="DF174" t="s">
        <v>6</v>
      </c>
      <c r="DG174" t="s">
        <v>6</v>
      </c>
      <c r="DH174" t="s">
        <v>6</v>
      </c>
      <c r="DI174" t="s">
        <v>6</v>
      </c>
      <c r="DJ174" t="s">
        <v>6</v>
      </c>
      <c r="DK174" t="s">
        <v>6</v>
      </c>
      <c r="DL174" t="s">
        <v>6</v>
      </c>
      <c r="DM174" t="s">
        <v>6</v>
      </c>
      <c r="DN174">
        <v>0</v>
      </c>
      <c r="DO174">
        <v>0</v>
      </c>
      <c r="DP174">
        <v>1</v>
      </c>
      <c r="DQ174">
        <v>1</v>
      </c>
      <c r="DU174">
        <v>1013</v>
      </c>
      <c r="DV174" t="s">
        <v>18</v>
      </c>
      <c r="DW174" t="s">
        <v>18</v>
      </c>
      <c r="DX174">
        <v>1</v>
      </c>
      <c r="EE174">
        <v>16510377</v>
      </c>
      <c r="EF174">
        <v>3</v>
      </c>
      <c r="EG174" t="s">
        <v>23</v>
      </c>
      <c r="EH174">
        <v>0</v>
      </c>
      <c r="EI174" t="s">
        <v>6</v>
      </c>
      <c r="EJ174">
        <v>2</v>
      </c>
      <c r="EK174">
        <v>111002</v>
      </c>
      <c r="EL174" t="s">
        <v>283</v>
      </c>
      <c r="EM174" t="s">
        <v>284</v>
      </c>
      <c r="EO174" t="s">
        <v>6</v>
      </c>
      <c r="EQ174">
        <v>0</v>
      </c>
      <c r="ER174">
        <v>3999.15</v>
      </c>
      <c r="ES174">
        <v>1132.9000000000001</v>
      </c>
      <c r="ET174">
        <v>0</v>
      </c>
      <c r="EU174">
        <v>0</v>
      </c>
      <c r="EV174">
        <v>0</v>
      </c>
      <c r="EW174">
        <v>0</v>
      </c>
      <c r="EX174">
        <v>0</v>
      </c>
      <c r="EZ174">
        <v>5</v>
      </c>
      <c r="FC174">
        <v>1</v>
      </c>
      <c r="FD174">
        <v>18</v>
      </c>
      <c r="FF174">
        <v>4719</v>
      </c>
      <c r="FQ174">
        <v>0</v>
      </c>
      <c r="FR174">
        <f t="shared" si="217"/>
        <v>0</v>
      </c>
      <c r="FS174">
        <v>0</v>
      </c>
      <c r="FV174" t="s">
        <v>153</v>
      </c>
      <c r="FW174" t="s">
        <v>154</v>
      </c>
      <c r="FX174">
        <v>92</v>
      </c>
      <c r="FY174">
        <v>65</v>
      </c>
      <c r="GA174" t="s">
        <v>294</v>
      </c>
      <c r="GD174">
        <v>0</v>
      </c>
      <c r="GF174">
        <v>800320216</v>
      </c>
      <c r="GG174">
        <v>2</v>
      </c>
      <c r="GH174">
        <v>3</v>
      </c>
      <c r="GI174">
        <v>3</v>
      </c>
      <c r="GJ174">
        <v>0</v>
      </c>
      <c r="GK174">
        <f>ROUND(R174*(S12)/100,2)</f>
        <v>0</v>
      </c>
      <c r="GL174">
        <f t="shared" si="218"/>
        <v>0</v>
      </c>
      <c r="GM174">
        <f t="shared" si="219"/>
        <v>3999.14</v>
      </c>
      <c r="GN174">
        <f t="shared" si="220"/>
        <v>0</v>
      </c>
      <c r="GO174">
        <f t="shared" si="221"/>
        <v>3999.14</v>
      </c>
      <c r="GP174">
        <f t="shared" si="222"/>
        <v>0</v>
      </c>
      <c r="GR174">
        <v>1</v>
      </c>
      <c r="GS174">
        <v>1</v>
      </c>
      <c r="GT174">
        <v>0</v>
      </c>
      <c r="GU174" t="s">
        <v>6</v>
      </c>
      <c r="GV174">
        <f t="shared" si="223"/>
        <v>0</v>
      </c>
      <c r="GW174">
        <v>1</v>
      </c>
      <c r="GX174">
        <f t="shared" si="224"/>
        <v>0</v>
      </c>
      <c r="HA174">
        <v>0</v>
      </c>
      <c r="HB174">
        <v>0</v>
      </c>
      <c r="IK174">
        <v>0</v>
      </c>
    </row>
    <row r="175" spans="1:255" x14ac:dyDescent="0.2">
      <c r="A175" s="2">
        <v>18</v>
      </c>
      <c r="B175" s="2">
        <v>1</v>
      </c>
      <c r="C175" s="2">
        <v>382</v>
      </c>
      <c r="D175" s="2"/>
      <c r="E175" s="2" t="s">
        <v>295</v>
      </c>
      <c r="F175" s="2" t="s">
        <v>151</v>
      </c>
      <c r="G175" s="2" t="s">
        <v>296</v>
      </c>
      <c r="H175" s="2" t="s">
        <v>18</v>
      </c>
      <c r="I175" s="2">
        <f>I167*J175</f>
        <v>1</v>
      </c>
      <c r="J175" s="2">
        <v>1</v>
      </c>
      <c r="K175" s="2"/>
      <c r="L175" s="2"/>
      <c r="M175" s="2"/>
      <c r="N175" s="2"/>
      <c r="O175" s="2">
        <f t="shared" si="186"/>
        <v>0</v>
      </c>
      <c r="P175" s="2">
        <f t="shared" si="187"/>
        <v>0</v>
      </c>
      <c r="Q175" s="2">
        <f t="shared" si="188"/>
        <v>0</v>
      </c>
      <c r="R175" s="2">
        <f t="shared" si="189"/>
        <v>0</v>
      </c>
      <c r="S175" s="2">
        <f t="shared" si="190"/>
        <v>0</v>
      </c>
      <c r="T175" s="2">
        <f t="shared" si="191"/>
        <v>0</v>
      </c>
      <c r="U175" s="2">
        <f t="shared" si="192"/>
        <v>0</v>
      </c>
      <c r="V175" s="2">
        <f t="shared" si="193"/>
        <v>0</v>
      </c>
      <c r="W175" s="2">
        <f t="shared" si="194"/>
        <v>0</v>
      </c>
      <c r="X175" s="2">
        <f t="shared" si="195"/>
        <v>0</v>
      </c>
      <c r="Y175" s="2">
        <f t="shared" si="196"/>
        <v>0</v>
      </c>
      <c r="Z175" s="2"/>
      <c r="AA175" s="2">
        <v>16670159</v>
      </c>
      <c r="AB175" s="2">
        <f t="shared" si="197"/>
        <v>0</v>
      </c>
      <c r="AC175" s="2">
        <f t="shared" si="198"/>
        <v>0</v>
      </c>
      <c r="AD175" s="2">
        <f t="shared" si="199"/>
        <v>0</v>
      </c>
      <c r="AE175" s="2">
        <f t="shared" si="200"/>
        <v>0</v>
      </c>
      <c r="AF175" s="2">
        <f t="shared" si="201"/>
        <v>0</v>
      </c>
      <c r="AG175" s="2">
        <f t="shared" si="202"/>
        <v>0</v>
      </c>
      <c r="AH175" s="2">
        <f t="shared" si="203"/>
        <v>0</v>
      </c>
      <c r="AI175" s="2">
        <f t="shared" si="204"/>
        <v>0</v>
      </c>
      <c r="AJ175" s="2">
        <f t="shared" si="205"/>
        <v>0</v>
      </c>
      <c r="AK175" s="2">
        <v>0</v>
      </c>
      <c r="AL175" s="2">
        <v>0</v>
      </c>
      <c r="AM175" s="2">
        <v>0</v>
      </c>
      <c r="AN175" s="2">
        <v>0</v>
      </c>
      <c r="AO175" s="2">
        <v>0</v>
      </c>
      <c r="AP175" s="2">
        <v>0</v>
      </c>
      <c r="AQ175" s="2">
        <v>0</v>
      </c>
      <c r="AR175" s="2">
        <v>0</v>
      </c>
      <c r="AS175" s="2">
        <v>0</v>
      </c>
      <c r="AT175" s="2">
        <v>92</v>
      </c>
      <c r="AU175" s="2">
        <v>65</v>
      </c>
      <c r="AV175" s="2">
        <v>1</v>
      </c>
      <c r="AW175" s="2">
        <v>1</v>
      </c>
      <c r="AX175" s="2"/>
      <c r="AY175" s="2"/>
      <c r="AZ175" s="2">
        <v>1</v>
      </c>
      <c r="BA175" s="2">
        <v>1</v>
      </c>
      <c r="BB175" s="2">
        <v>1</v>
      </c>
      <c r="BC175" s="2">
        <v>1</v>
      </c>
      <c r="BD175" s="2" t="s">
        <v>6</v>
      </c>
      <c r="BE175" s="2" t="s">
        <v>6</v>
      </c>
      <c r="BF175" s="2" t="s">
        <v>6</v>
      </c>
      <c r="BG175" s="2" t="s">
        <v>6</v>
      </c>
      <c r="BH175" s="2">
        <v>3</v>
      </c>
      <c r="BI175" s="2">
        <v>2</v>
      </c>
      <c r="BJ175" s="2" t="s">
        <v>6</v>
      </c>
      <c r="BK175" s="2"/>
      <c r="BL175" s="2"/>
      <c r="BM175" s="2">
        <v>111002</v>
      </c>
      <c r="BN175" s="2">
        <v>0</v>
      </c>
      <c r="BO175" s="2" t="s">
        <v>6</v>
      </c>
      <c r="BP175" s="2">
        <v>0</v>
      </c>
      <c r="BQ175" s="2">
        <v>3</v>
      </c>
      <c r="BR175" s="2">
        <v>0</v>
      </c>
      <c r="BS175" s="2">
        <v>1</v>
      </c>
      <c r="BT175" s="2">
        <v>1</v>
      </c>
      <c r="BU175" s="2">
        <v>1</v>
      </c>
      <c r="BV175" s="2">
        <v>1</v>
      </c>
      <c r="BW175" s="2">
        <v>1</v>
      </c>
      <c r="BX175" s="2">
        <v>1</v>
      </c>
      <c r="BY175" s="2" t="s">
        <v>6</v>
      </c>
      <c r="BZ175" s="2">
        <v>92</v>
      </c>
      <c r="CA175" s="2">
        <v>65</v>
      </c>
      <c r="CB175" s="2"/>
      <c r="CC175" s="2"/>
      <c r="CD175" s="2"/>
      <c r="CE175" s="2"/>
      <c r="CF175" s="2">
        <v>0</v>
      </c>
      <c r="CG175" s="2">
        <v>0</v>
      </c>
      <c r="CH175" s="2"/>
      <c r="CI175" s="2"/>
      <c r="CJ175" s="2"/>
      <c r="CK175" s="2"/>
      <c r="CL175" s="2"/>
      <c r="CM175" s="2">
        <v>0</v>
      </c>
      <c r="CN175" s="2" t="s">
        <v>6</v>
      </c>
      <c r="CO175" s="2">
        <v>0</v>
      </c>
      <c r="CP175" s="2">
        <f t="shared" si="206"/>
        <v>0</v>
      </c>
      <c r="CQ175" s="2">
        <f t="shared" si="207"/>
        <v>0</v>
      </c>
      <c r="CR175" s="2">
        <f t="shared" si="208"/>
        <v>0</v>
      </c>
      <c r="CS175" s="2">
        <f t="shared" si="209"/>
        <v>0</v>
      </c>
      <c r="CT175" s="2">
        <f t="shared" si="210"/>
        <v>0</v>
      </c>
      <c r="CU175" s="2">
        <f t="shared" si="211"/>
        <v>0</v>
      </c>
      <c r="CV175" s="2">
        <f t="shared" si="212"/>
        <v>0</v>
      </c>
      <c r="CW175" s="2">
        <f t="shared" si="213"/>
        <v>0</v>
      </c>
      <c r="CX175" s="2">
        <f t="shared" si="214"/>
        <v>0</v>
      </c>
      <c r="CY175" s="2">
        <f t="shared" si="215"/>
        <v>0</v>
      </c>
      <c r="CZ175" s="2">
        <f t="shared" si="216"/>
        <v>0</v>
      </c>
      <c r="DA175" s="2"/>
      <c r="DB175" s="2"/>
      <c r="DC175" s="2" t="s">
        <v>6</v>
      </c>
      <c r="DD175" s="2" t="s">
        <v>6</v>
      </c>
      <c r="DE175" s="2" t="s">
        <v>6</v>
      </c>
      <c r="DF175" s="2" t="s">
        <v>6</v>
      </c>
      <c r="DG175" s="2" t="s">
        <v>6</v>
      </c>
      <c r="DH175" s="2" t="s">
        <v>6</v>
      </c>
      <c r="DI175" s="2" t="s">
        <v>6</v>
      </c>
      <c r="DJ175" s="2" t="s">
        <v>6</v>
      </c>
      <c r="DK175" s="2" t="s">
        <v>6</v>
      </c>
      <c r="DL175" s="2" t="s">
        <v>6</v>
      </c>
      <c r="DM175" s="2" t="s">
        <v>6</v>
      </c>
      <c r="DN175" s="2">
        <v>0</v>
      </c>
      <c r="DO175" s="2">
        <v>0</v>
      </c>
      <c r="DP175" s="2">
        <v>1</v>
      </c>
      <c r="DQ175" s="2">
        <v>1</v>
      </c>
      <c r="DR175" s="2"/>
      <c r="DS175" s="2"/>
      <c r="DT175" s="2"/>
      <c r="DU175" s="2">
        <v>1013</v>
      </c>
      <c r="DV175" s="2" t="s">
        <v>18</v>
      </c>
      <c r="DW175" s="2" t="s">
        <v>18</v>
      </c>
      <c r="DX175" s="2">
        <v>1</v>
      </c>
      <c r="DY175" s="2"/>
      <c r="DZ175" s="2"/>
      <c r="EA175" s="2"/>
      <c r="EB175" s="2"/>
      <c r="EC175" s="2"/>
      <c r="ED175" s="2"/>
      <c r="EE175" s="2">
        <v>16510377</v>
      </c>
      <c r="EF175" s="2">
        <v>3</v>
      </c>
      <c r="EG175" s="2" t="s">
        <v>23</v>
      </c>
      <c r="EH175" s="2">
        <v>0</v>
      </c>
      <c r="EI175" s="2" t="s">
        <v>6</v>
      </c>
      <c r="EJ175" s="2">
        <v>2</v>
      </c>
      <c r="EK175" s="2">
        <v>111002</v>
      </c>
      <c r="EL175" s="2" t="s">
        <v>283</v>
      </c>
      <c r="EM175" s="2" t="s">
        <v>284</v>
      </c>
      <c r="EN175" s="2"/>
      <c r="EO175" s="2" t="s">
        <v>6</v>
      </c>
      <c r="EP175" s="2"/>
      <c r="EQ175" s="2">
        <v>0</v>
      </c>
      <c r="ER175" s="2">
        <v>0</v>
      </c>
      <c r="ES175" s="2">
        <v>0</v>
      </c>
      <c r="ET175" s="2">
        <v>0</v>
      </c>
      <c r="EU175" s="2">
        <v>0</v>
      </c>
      <c r="EV175" s="2">
        <v>0</v>
      </c>
      <c r="EW175" s="2">
        <v>0</v>
      </c>
      <c r="EX175" s="2">
        <v>0</v>
      </c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>
        <v>0</v>
      </c>
      <c r="FR175" s="2">
        <f t="shared" si="217"/>
        <v>0</v>
      </c>
      <c r="FS175" s="2">
        <v>0</v>
      </c>
      <c r="FT175" s="2"/>
      <c r="FU175" s="2"/>
      <c r="FV175" s="2"/>
      <c r="FW175" s="2"/>
      <c r="FX175" s="2">
        <v>92</v>
      </c>
      <c r="FY175" s="2">
        <v>65</v>
      </c>
      <c r="FZ175" s="2"/>
      <c r="GA175" s="2" t="s">
        <v>6</v>
      </c>
      <c r="GB175" s="2"/>
      <c r="GC175" s="2"/>
      <c r="GD175" s="2">
        <v>0</v>
      </c>
      <c r="GE175" s="2"/>
      <c r="GF175" s="2">
        <v>-1467412663</v>
      </c>
      <c r="GG175" s="2">
        <v>1</v>
      </c>
      <c r="GH175" s="2">
        <v>0</v>
      </c>
      <c r="GI175" s="2">
        <v>-2</v>
      </c>
      <c r="GJ175" s="2">
        <v>0</v>
      </c>
      <c r="GK175" s="2">
        <f>ROUND(R175*(R12)/100,2)</f>
        <v>0</v>
      </c>
      <c r="GL175" s="2">
        <f t="shared" si="218"/>
        <v>0</v>
      </c>
      <c r="GM175" s="2">
        <f t="shared" si="219"/>
        <v>0</v>
      </c>
      <c r="GN175" s="2">
        <f t="shared" si="220"/>
        <v>0</v>
      </c>
      <c r="GO175" s="2">
        <f t="shared" si="221"/>
        <v>0</v>
      </c>
      <c r="GP175" s="2">
        <f t="shared" si="222"/>
        <v>0</v>
      </c>
      <c r="GQ175" s="2"/>
      <c r="GR175" s="2">
        <v>0</v>
      </c>
      <c r="GS175" s="2">
        <v>3</v>
      </c>
      <c r="GT175" s="2">
        <v>0</v>
      </c>
      <c r="GU175" s="2" t="s">
        <v>6</v>
      </c>
      <c r="GV175" s="2">
        <f t="shared" si="223"/>
        <v>0</v>
      </c>
      <c r="GW175" s="2">
        <v>1</v>
      </c>
      <c r="GX175" s="2">
        <f t="shared" si="224"/>
        <v>0</v>
      </c>
      <c r="GY175" s="2"/>
      <c r="GZ175" s="2"/>
      <c r="HA175" s="2">
        <v>0</v>
      </c>
      <c r="HB175" s="2">
        <v>0</v>
      </c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  <c r="HO175" s="2"/>
      <c r="HP175" s="2"/>
      <c r="HQ175" s="2"/>
      <c r="HR175" s="2"/>
      <c r="HS175" s="2"/>
      <c r="HT175" s="2"/>
      <c r="HU175" s="2"/>
      <c r="HV175" s="2"/>
      <c r="HW175" s="2"/>
      <c r="HX175" s="2"/>
      <c r="HY175" s="2"/>
      <c r="HZ175" s="2"/>
      <c r="IA175" s="2"/>
      <c r="IB175" s="2"/>
      <c r="IC175" s="2"/>
      <c r="ID175" s="2"/>
      <c r="IE175" s="2"/>
      <c r="IF175" s="2"/>
      <c r="IG175" s="2"/>
      <c r="IH175" s="2"/>
      <c r="II175" s="2"/>
      <c r="IJ175" s="2"/>
      <c r="IK175" s="2">
        <v>0</v>
      </c>
      <c r="IL175" s="2"/>
      <c r="IM175" s="2"/>
      <c r="IN175" s="2"/>
      <c r="IO175" s="2"/>
      <c r="IP175" s="2"/>
      <c r="IQ175" s="2"/>
      <c r="IR175" s="2"/>
      <c r="IS175" s="2"/>
      <c r="IT175" s="2"/>
      <c r="IU175" s="2"/>
    </row>
    <row r="176" spans="1:255" x14ac:dyDescent="0.2">
      <c r="A176">
        <v>18</v>
      </c>
      <c r="B176">
        <v>1</v>
      </c>
      <c r="C176">
        <v>401</v>
      </c>
      <c r="E176" t="s">
        <v>295</v>
      </c>
      <c r="F176" t="s">
        <v>151</v>
      </c>
      <c r="G176" t="s">
        <v>296</v>
      </c>
      <c r="H176" t="s">
        <v>18</v>
      </c>
      <c r="I176">
        <f>I168*J176</f>
        <v>1</v>
      </c>
      <c r="J176">
        <v>1</v>
      </c>
      <c r="O176">
        <f t="shared" si="186"/>
        <v>25451.69</v>
      </c>
      <c r="P176">
        <f t="shared" si="187"/>
        <v>25451.69</v>
      </c>
      <c r="Q176">
        <f t="shared" si="188"/>
        <v>0</v>
      </c>
      <c r="R176">
        <f t="shared" si="189"/>
        <v>0</v>
      </c>
      <c r="S176">
        <f t="shared" si="190"/>
        <v>0</v>
      </c>
      <c r="T176">
        <f t="shared" si="191"/>
        <v>0</v>
      </c>
      <c r="U176">
        <f t="shared" si="192"/>
        <v>0</v>
      </c>
      <c r="V176">
        <f t="shared" si="193"/>
        <v>0</v>
      </c>
      <c r="W176">
        <f t="shared" si="194"/>
        <v>0</v>
      </c>
      <c r="X176">
        <f t="shared" si="195"/>
        <v>0</v>
      </c>
      <c r="Y176">
        <f t="shared" si="196"/>
        <v>0</v>
      </c>
      <c r="AA176">
        <v>16670161</v>
      </c>
      <c r="AB176">
        <f t="shared" si="197"/>
        <v>7210.11</v>
      </c>
      <c r="AC176">
        <f t="shared" si="198"/>
        <v>7210.11</v>
      </c>
      <c r="AD176">
        <f t="shared" si="199"/>
        <v>0</v>
      </c>
      <c r="AE176">
        <f t="shared" si="200"/>
        <v>0</v>
      </c>
      <c r="AF176">
        <f t="shared" si="201"/>
        <v>0</v>
      </c>
      <c r="AG176">
        <f t="shared" si="202"/>
        <v>0</v>
      </c>
      <c r="AH176">
        <f t="shared" si="203"/>
        <v>0</v>
      </c>
      <c r="AI176">
        <f t="shared" si="204"/>
        <v>0</v>
      </c>
      <c r="AJ176">
        <f t="shared" si="205"/>
        <v>0</v>
      </c>
      <c r="AK176">
        <v>7210.11</v>
      </c>
      <c r="AL176">
        <v>7210.11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78</v>
      </c>
      <c r="AU176">
        <v>52</v>
      </c>
      <c r="AV176">
        <v>1</v>
      </c>
      <c r="AW176">
        <v>1</v>
      </c>
      <c r="AZ176">
        <v>1</v>
      </c>
      <c r="BA176">
        <v>1</v>
      </c>
      <c r="BB176">
        <v>1</v>
      </c>
      <c r="BC176">
        <v>3.53</v>
      </c>
      <c r="BD176" t="s">
        <v>6</v>
      </c>
      <c r="BE176" t="s">
        <v>6</v>
      </c>
      <c r="BF176" t="s">
        <v>6</v>
      </c>
      <c r="BG176" t="s">
        <v>6</v>
      </c>
      <c r="BH176">
        <v>3</v>
      </c>
      <c r="BI176">
        <v>2</v>
      </c>
      <c r="BJ176" t="s">
        <v>6</v>
      </c>
      <c r="BM176">
        <v>111002</v>
      </c>
      <c r="BN176">
        <v>0</v>
      </c>
      <c r="BO176" t="s">
        <v>6</v>
      </c>
      <c r="BP176">
        <v>0</v>
      </c>
      <c r="BQ176">
        <v>3</v>
      </c>
      <c r="BR176">
        <v>0</v>
      </c>
      <c r="BS176">
        <v>1</v>
      </c>
      <c r="BT176">
        <v>1</v>
      </c>
      <c r="BU176">
        <v>1</v>
      </c>
      <c r="BV176">
        <v>1</v>
      </c>
      <c r="BW176">
        <v>1</v>
      </c>
      <c r="BX176">
        <v>1</v>
      </c>
      <c r="BY176" t="s">
        <v>6</v>
      </c>
      <c r="BZ176">
        <v>92</v>
      </c>
      <c r="CA176">
        <v>65</v>
      </c>
      <c r="CF176">
        <v>0</v>
      </c>
      <c r="CG176">
        <v>0</v>
      </c>
      <c r="CM176">
        <v>0</v>
      </c>
      <c r="CN176" t="s">
        <v>6</v>
      </c>
      <c r="CO176">
        <v>0</v>
      </c>
      <c r="CP176">
        <f t="shared" si="206"/>
        <v>25451.69</v>
      </c>
      <c r="CQ176">
        <f t="shared" si="207"/>
        <v>25451.688299999998</v>
      </c>
      <c r="CR176">
        <f t="shared" si="208"/>
        <v>0</v>
      </c>
      <c r="CS176">
        <f t="shared" si="209"/>
        <v>0</v>
      </c>
      <c r="CT176">
        <f t="shared" si="210"/>
        <v>0</v>
      </c>
      <c r="CU176">
        <f t="shared" si="211"/>
        <v>0</v>
      </c>
      <c r="CV176">
        <f t="shared" si="212"/>
        <v>0</v>
      </c>
      <c r="CW176">
        <f t="shared" si="213"/>
        <v>0</v>
      </c>
      <c r="CX176">
        <f t="shared" si="214"/>
        <v>0</v>
      </c>
      <c r="CY176">
        <f t="shared" si="215"/>
        <v>0</v>
      </c>
      <c r="CZ176">
        <f t="shared" si="216"/>
        <v>0</v>
      </c>
      <c r="DC176" t="s">
        <v>6</v>
      </c>
      <c r="DD176" t="s">
        <v>6</v>
      </c>
      <c r="DE176" t="s">
        <v>6</v>
      </c>
      <c r="DF176" t="s">
        <v>6</v>
      </c>
      <c r="DG176" t="s">
        <v>6</v>
      </c>
      <c r="DH176" t="s">
        <v>6</v>
      </c>
      <c r="DI176" t="s">
        <v>6</v>
      </c>
      <c r="DJ176" t="s">
        <v>6</v>
      </c>
      <c r="DK176" t="s">
        <v>6</v>
      </c>
      <c r="DL176" t="s">
        <v>6</v>
      </c>
      <c r="DM176" t="s">
        <v>6</v>
      </c>
      <c r="DN176">
        <v>0</v>
      </c>
      <c r="DO176">
        <v>0</v>
      </c>
      <c r="DP176">
        <v>1</v>
      </c>
      <c r="DQ176">
        <v>1</v>
      </c>
      <c r="DU176">
        <v>1013</v>
      </c>
      <c r="DV176" t="s">
        <v>18</v>
      </c>
      <c r="DW176" t="s">
        <v>18</v>
      </c>
      <c r="DX176">
        <v>1</v>
      </c>
      <c r="EE176">
        <v>16510377</v>
      </c>
      <c r="EF176">
        <v>3</v>
      </c>
      <c r="EG176" t="s">
        <v>23</v>
      </c>
      <c r="EH176">
        <v>0</v>
      </c>
      <c r="EI176" t="s">
        <v>6</v>
      </c>
      <c r="EJ176">
        <v>2</v>
      </c>
      <c r="EK176">
        <v>111002</v>
      </c>
      <c r="EL176" t="s">
        <v>283</v>
      </c>
      <c r="EM176" t="s">
        <v>284</v>
      </c>
      <c r="EO176" t="s">
        <v>6</v>
      </c>
      <c r="EQ176">
        <v>0</v>
      </c>
      <c r="ER176">
        <v>25451.69</v>
      </c>
      <c r="ES176">
        <v>7210.11</v>
      </c>
      <c r="ET176">
        <v>0</v>
      </c>
      <c r="EU176">
        <v>0</v>
      </c>
      <c r="EV176">
        <v>0</v>
      </c>
      <c r="EW176">
        <v>0</v>
      </c>
      <c r="EX176">
        <v>0</v>
      </c>
      <c r="EZ176">
        <v>5</v>
      </c>
      <c r="FC176">
        <v>1</v>
      </c>
      <c r="FD176">
        <v>18</v>
      </c>
      <c r="FF176">
        <v>30033</v>
      </c>
      <c r="FQ176">
        <v>0</v>
      </c>
      <c r="FR176">
        <f t="shared" si="217"/>
        <v>0</v>
      </c>
      <c r="FS176">
        <v>0</v>
      </c>
      <c r="FV176" t="s">
        <v>153</v>
      </c>
      <c r="FW176" t="s">
        <v>154</v>
      </c>
      <c r="FX176">
        <v>92</v>
      </c>
      <c r="FY176">
        <v>65</v>
      </c>
      <c r="GA176" t="s">
        <v>297</v>
      </c>
      <c r="GD176">
        <v>0</v>
      </c>
      <c r="GF176">
        <v>-1467412663</v>
      </c>
      <c r="GG176">
        <v>2</v>
      </c>
      <c r="GH176">
        <v>3</v>
      </c>
      <c r="GI176">
        <v>3</v>
      </c>
      <c r="GJ176">
        <v>0</v>
      </c>
      <c r="GK176">
        <f>ROUND(R176*(S12)/100,2)</f>
        <v>0</v>
      </c>
      <c r="GL176">
        <f t="shared" si="218"/>
        <v>0</v>
      </c>
      <c r="GM176">
        <f t="shared" si="219"/>
        <v>25451.69</v>
      </c>
      <c r="GN176">
        <f t="shared" si="220"/>
        <v>0</v>
      </c>
      <c r="GO176">
        <f t="shared" si="221"/>
        <v>25451.69</v>
      </c>
      <c r="GP176">
        <f t="shared" si="222"/>
        <v>0</v>
      </c>
      <c r="GR176">
        <v>1</v>
      </c>
      <c r="GS176">
        <v>1</v>
      </c>
      <c r="GT176">
        <v>0</v>
      </c>
      <c r="GU176" t="s">
        <v>6</v>
      </c>
      <c r="GV176">
        <f t="shared" si="223"/>
        <v>0</v>
      </c>
      <c r="GW176">
        <v>1</v>
      </c>
      <c r="GX176">
        <f t="shared" si="224"/>
        <v>0</v>
      </c>
      <c r="HA176">
        <v>0</v>
      </c>
      <c r="HB176">
        <v>0</v>
      </c>
      <c r="IK176">
        <v>0</v>
      </c>
    </row>
    <row r="177" spans="1:255" x14ac:dyDescent="0.2">
      <c r="A177" s="2">
        <v>18</v>
      </c>
      <c r="B177" s="2">
        <v>1</v>
      </c>
      <c r="C177" s="2">
        <v>383</v>
      </c>
      <c r="D177" s="2"/>
      <c r="E177" s="2" t="s">
        <v>298</v>
      </c>
      <c r="F177" s="2" t="s">
        <v>151</v>
      </c>
      <c r="G177" s="2" t="s">
        <v>299</v>
      </c>
      <c r="H177" s="2" t="s">
        <v>18</v>
      </c>
      <c r="I177" s="2">
        <f>I167*J177</f>
        <v>1</v>
      </c>
      <c r="J177" s="2">
        <v>1</v>
      </c>
      <c r="K177" s="2"/>
      <c r="L177" s="2"/>
      <c r="M177" s="2"/>
      <c r="N177" s="2"/>
      <c r="O177" s="2">
        <f t="shared" si="186"/>
        <v>0</v>
      </c>
      <c r="P177" s="2">
        <f t="shared" si="187"/>
        <v>0</v>
      </c>
      <c r="Q177" s="2">
        <f t="shared" si="188"/>
        <v>0</v>
      </c>
      <c r="R177" s="2">
        <f t="shared" si="189"/>
        <v>0</v>
      </c>
      <c r="S177" s="2">
        <f t="shared" si="190"/>
        <v>0</v>
      </c>
      <c r="T177" s="2">
        <f t="shared" si="191"/>
        <v>0</v>
      </c>
      <c r="U177" s="2">
        <f t="shared" si="192"/>
        <v>0</v>
      </c>
      <c r="V177" s="2">
        <f t="shared" si="193"/>
        <v>0</v>
      </c>
      <c r="W177" s="2">
        <f t="shared" si="194"/>
        <v>0</v>
      </c>
      <c r="X177" s="2">
        <f t="shared" si="195"/>
        <v>0</v>
      </c>
      <c r="Y177" s="2">
        <f t="shared" si="196"/>
        <v>0</v>
      </c>
      <c r="Z177" s="2"/>
      <c r="AA177" s="2">
        <v>16670159</v>
      </c>
      <c r="AB177" s="2">
        <f t="shared" si="197"/>
        <v>0</v>
      </c>
      <c r="AC177" s="2">
        <f t="shared" si="198"/>
        <v>0</v>
      </c>
      <c r="AD177" s="2">
        <f t="shared" si="199"/>
        <v>0</v>
      </c>
      <c r="AE177" s="2">
        <f t="shared" si="200"/>
        <v>0</v>
      </c>
      <c r="AF177" s="2">
        <f t="shared" si="201"/>
        <v>0</v>
      </c>
      <c r="AG177" s="2">
        <f t="shared" si="202"/>
        <v>0</v>
      </c>
      <c r="AH177" s="2">
        <f t="shared" si="203"/>
        <v>0</v>
      </c>
      <c r="AI177" s="2">
        <f t="shared" si="204"/>
        <v>0</v>
      </c>
      <c r="AJ177" s="2">
        <f t="shared" si="205"/>
        <v>0</v>
      </c>
      <c r="AK177" s="2">
        <v>0</v>
      </c>
      <c r="AL177" s="2">
        <v>0</v>
      </c>
      <c r="AM177" s="2">
        <v>0</v>
      </c>
      <c r="AN177" s="2">
        <v>0</v>
      </c>
      <c r="AO177" s="2">
        <v>0</v>
      </c>
      <c r="AP177" s="2">
        <v>0</v>
      </c>
      <c r="AQ177" s="2">
        <v>0</v>
      </c>
      <c r="AR177" s="2">
        <v>0</v>
      </c>
      <c r="AS177" s="2">
        <v>0</v>
      </c>
      <c r="AT177" s="2">
        <v>92</v>
      </c>
      <c r="AU177" s="2">
        <v>65</v>
      </c>
      <c r="AV177" s="2">
        <v>1</v>
      </c>
      <c r="AW177" s="2">
        <v>1</v>
      </c>
      <c r="AX177" s="2"/>
      <c r="AY177" s="2"/>
      <c r="AZ177" s="2">
        <v>1</v>
      </c>
      <c r="BA177" s="2">
        <v>1</v>
      </c>
      <c r="BB177" s="2">
        <v>1</v>
      </c>
      <c r="BC177" s="2">
        <v>1</v>
      </c>
      <c r="BD177" s="2" t="s">
        <v>6</v>
      </c>
      <c r="BE177" s="2" t="s">
        <v>6</v>
      </c>
      <c r="BF177" s="2" t="s">
        <v>6</v>
      </c>
      <c r="BG177" s="2" t="s">
        <v>6</v>
      </c>
      <c r="BH177" s="2">
        <v>3</v>
      </c>
      <c r="BI177" s="2">
        <v>2</v>
      </c>
      <c r="BJ177" s="2" t="s">
        <v>6</v>
      </c>
      <c r="BK177" s="2"/>
      <c r="BL177" s="2"/>
      <c r="BM177" s="2">
        <v>111002</v>
      </c>
      <c r="BN177" s="2">
        <v>0</v>
      </c>
      <c r="BO177" s="2" t="s">
        <v>6</v>
      </c>
      <c r="BP177" s="2">
        <v>0</v>
      </c>
      <c r="BQ177" s="2">
        <v>3</v>
      </c>
      <c r="BR177" s="2">
        <v>0</v>
      </c>
      <c r="BS177" s="2">
        <v>1</v>
      </c>
      <c r="BT177" s="2">
        <v>1</v>
      </c>
      <c r="BU177" s="2">
        <v>1</v>
      </c>
      <c r="BV177" s="2">
        <v>1</v>
      </c>
      <c r="BW177" s="2">
        <v>1</v>
      </c>
      <c r="BX177" s="2">
        <v>1</v>
      </c>
      <c r="BY177" s="2" t="s">
        <v>6</v>
      </c>
      <c r="BZ177" s="2">
        <v>92</v>
      </c>
      <c r="CA177" s="2">
        <v>65</v>
      </c>
      <c r="CB177" s="2"/>
      <c r="CC177" s="2"/>
      <c r="CD177" s="2"/>
      <c r="CE177" s="2"/>
      <c r="CF177" s="2">
        <v>0</v>
      </c>
      <c r="CG177" s="2">
        <v>0</v>
      </c>
      <c r="CH177" s="2"/>
      <c r="CI177" s="2"/>
      <c r="CJ177" s="2"/>
      <c r="CK177" s="2"/>
      <c r="CL177" s="2"/>
      <c r="CM177" s="2">
        <v>0</v>
      </c>
      <c r="CN177" s="2" t="s">
        <v>6</v>
      </c>
      <c r="CO177" s="2">
        <v>0</v>
      </c>
      <c r="CP177" s="2">
        <f t="shared" si="206"/>
        <v>0</v>
      </c>
      <c r="CQ177" s="2">
        <f t="shared" si="207"/>
        <v>0</v>
      </c>
      <c r="CR177" s="2">
        <f t="shared" si="208"/>
        <v>0</v>
      </c>
      <c r="CS177" s="2">
        <f t="shared" si="209"/>
        <v>0</v>
      </c>
      <c r="CT177" s="2">
        <f t="shared" si="210"/>
        <v>0</v>
      </c>
      <c r="CU177" s="2">
        <f t="shared" si="211"/>
        <v>0</v>
      </c>
      <c r="CV177" s="2">
        <f t="shared" si="212"/>
        <v>0</v>
      </c>
      <c r="CW177" s="2">
        <f t="shared" si="213"/>
        <v>0</v>
      </c>
      <c r="CX177" s="2">
        <f t="shared" si="214"/>
        <v>0</v>
      </c>
      <c r="CY177" s="2">
        <f t="shared" si="215"/>
        <v>0</v>
      </c>
      <c r="CZ177" s="2">
        <f t="shared" si="216"/>
        <v>0</v>
      </c>
      <c r="DA177" s="2"/>
      <c r="DB177" s="2"/>
      <c r="DC177" s="2" t="s">
        <v>6</v>
      </c>
      <c r="DD177" s="2" t="s">
        <v>6</v>
      </c>
      <c r="DE177" s="2" t="s">
        <v>6</v>
      </c>
      <c r="DF177" s="2" t="s">
        <v>6</v>
      </c>
      <c r="DG177" s="2" t="s">
        <v>6</v>
      </c>
      <c r="DH177" s="2" t="s">
        <v>6</v>
      </c>
      <c r="DI177" s="2" t="s">
        <v>6</v>
      </c>
      <c r="DJ177" s="2" t="s">
        <v>6</v>
      </c>
      <c r="DK177" s="2" t="s">
        <v>6</v>
      </c>
      <c r="DL177" s="2" t="s">
        <v>6</v>
      </c>
      <c r="DM177" s="2" t="s">
        <v>6</v>
      </c>
      <c r="DN177" s="2">
        <v>0</v>
      </c>
      <c r="DO177" s="2">
        <v>0</v>
      </c>
      <c r="DP177" s="2">
        <v>1</v>
      </c>
      <c r="DQ177" s="2">
        <v>1</v>
      </c>
      <c r="DR177" s="2"/>
      <c r="DS177" s="2"/>
      <c r="DT177" s="2"/>
      <c r="DU177" s="2">
        <v>1013</v>
      </c>
      <c r="DV177" s="2" t="s">
        <v>18</v>
      </c>
      <c r="DW177" s="2" t="s">
        <v>18</v>
      </c>
      <c r="DX177" s="2">
        <v>1</v>
      </c>
      <c r="DY177" s="2"/>
      <c r="DZ177" s="2"/>
      <c r="EA177" s="2"/>
      <c r="EB177" s="2"/>
      <c r="EC177" s="2"/>
      <c r="ED177" s="2"/>
      <c r="EE177" s="2">
        <v>16510377</v>
      </c>
      <c r="EF177" s="2">
        <v>3</v>
      </c>
      <c r="EG177" s="2" t="s">
        <v>23</v>
      </c>
      <c r="EH177" s="2">
        <v>0</v>
      </c>
      <c r="EI177" s="2" t="s">
        <v>6</v>
      </c>
      <c r="EJ177" s="2">
        <v>2</v>
      </c>
      <c r="EK177" s="2">
        <v>111002</v>
      </c>
      <c r="EL177" s="2" t="s">
        <v>283</v>
      </c>
      <c r="EM177" s="2" t="s">
        <v>284</v>
      </c>
      <c r="EN177" s="2"/>
      <c r="EO177" s="2" t="s">
        <v>6</v>
      </c>
      <c r="EP177" s="2"/>
      <c r="EQ177" s="2">
        <v>0</v>
      </c>
      <c r="ER177" s="2">
        <v>0</v>
      </c>
      <c r="ES177" s="2">
        <v>0</v>
      </c>
      <c r="ET177" s="2">
        <v>0</v>
      </c>
      <c r="EU177" s="2">
        <v>0</v>
      </c>
      <c r="EV177" s="2">
        <v>0</v>
      </c>
      <c r="EW177" s="2">
        <v>0</v>
      </c>
      <c r="EX177" s="2">
        <v>0</v>
      </c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>
        <v>0</v>
      </c>
      <c r="FR177" s="2">
        <f t="shared" si="217"/>
        <v>0</v>
      </c>
      <c r="FS177" s="2">
        <v>0</v>
      </c>
      <c r="FT177" s="2"/>
      <c r="FU177" s="2"/>
      <c r="FV177" s="2"/>
      <c r="FW177" s="2"/>
      <c r="FX177" s="2">
        <v>92</v>
      </c>
      <c r="FY177" s="2">
        <v>65</v>
      </c>
      <c r="FZ177" s="2"/>
      <c r="GA177" s="2" t="s">
        <v>6</v>
      </c>
      <c r="GB177" s="2"/>
      <c r="GC177" s="2"/>
      <c r="GD177" s="2">
        <v>0</v>
      </c>
      <c r="GE177" s="2"/>
      <c r="GF177" s="2">
        <v>1452471379</v>
      </c>
      <c r="GG177" s="2">
        <v>1</v>
      </c>
      <c r="GH177" s="2">
        <v>0</v>
      </c>
      <c r="GI177" s="2">
        <v>-2</v>
      </c>
      <c r="GJ177" s="2">
        <v>0</v>
      </c>
      <c r="GK177" s="2">
        <f>ROUND(R177*(R12)/100,2)</f>
        <v>0</v>
      </c>
      <c r="GL177" s="2">
        <f t="shared" si="218"/>
        <v>0</v>
      </c>
      <c r="GM177" s="2">
        <f t="shared" si="219"/>
        <v>0</v>
      </c>
      <c r="GN177" s="2">
        <f t="shared" si="220"/>
        <v>0</v>
      </c>
      <c r="GO177" s="2">
        <f t="shared" si="221"/>
        <v>0</v>
      </c>
      <c r="GP177" s="2">
        <f t="shared" si="222"/>
        <v>0</v>
      </c>
      <c r="GQ177" s="2"/>
      <c r="GR177" s="2">
        <v>0</v>
      </c>
      <c r="GS177" s="2">
        <v>3</v>
      </c>
      <c r="GT177" s="2">
        <v>0</v>
      </c>
      <c r="GU177" s="2" t="s">
        <v>6</v>
      </c>
      <c r="GV177" s="2">
        <f t="shared" si="223"/>
        <v>0</v>
      </c>
      <c r="GW177" s="2">
        <v>1</v>
      </c>
      <c r="GX177" s="2">
        <f t="shared" si="224"/>
        <v>0</v>
      </c>
      <c r="GY177" s="2"/>
      <c r="GZ177" s="2"/>
      <c r="HA177" s="2">
        <v>0</v>
      </c>
      <c r="HB177" s="2">
        <v>0</v>
      </c>
      <c r="HC177" s="2"/>
      <c r="HD177" s="2"/>
      <c r="HE177" s="2"/>
      <c r="HF177" s="2"/>
      <c r="HG177" s="2"/>
      <c r="HH177" s="2"/>
      <c r="HI177" s="2"/>
      <c r="HJ177" s="2"/>
      <c r="HK177" s="2"/>
      <c r="HL177" s="2"/>
      <c r="HM177" s="2"/>
      <c r="HN177" s="2"/>
      <c r="HO177" s="2"/>
      <c r="HP177" s="2"/>
      <c r="HQ177" s="2"/>
      <c r="HR177" s="2"/>
      <c r="HS177" s="2"/>
      <c r="HT177" s="2"/>
      <c r="HU177" s="2"/>
      <c r="HV177" s="2"/>
      <c r="HW177" s="2"/>
      <c r="HX177" s="2"/>
      <c r="HY177" s="2"/>
      <c r="HZ177" s="2"/>
      <c r="IA177" s="2"/>
      <c r="IB177" s="2"/>
      <c r="IC177" s="2"/>
      <c r="ID177" s="2"/>
      <c r="IE177" s="2"/>
      <c r="IF177" s="2"/>
      <c r="IG177" s="2"/>
      <c r="IH177" s="2"/>
      <c r="II177" s="2"/>
      <c r="IJ177" s="2"/>
      <c r="IK177" s="2">
        <v>0</v>
      </c>
      <c r="IL177" s="2"/>
      <c r="IM177" s="2"/>
      <c r="IN177" s="2"/>
      <c r="IO177" s="2"/>
      <c r="IP177" s="2"/>
      <c r="IQ177" s="2"/>
      <c r="IR177" s="2"/>
      <c r="IS177" s="2"/>
      <c r="IT177" s="2"/>
      <c r="IU177" s="2"/>
    </row>
    <row r="178" spans="1:255" x14ac:dyDescent="0.2">
      <c r="A178">
        <v>18</v>
      </c>
      <c r="B178">
        <v>1</v>
      </c>
      <c r="C178">
        <v>402</v>
      </c>
      <c r="E178" t="s">
        <v>298</v>
      </c>
      <c r="F178" t="s">
        <v>151</v>
      </c>
      <c r="G178" t="s">
        <v>299</v>
      </c>
      <c r="H178" t="s">
        <v>18</v>
      </c>
      <c r="I178">
        <f>I168*J178</f>
        <v>1</v>
      </c>
      <c r="J178">
        <v>1</v>
      </c>
      <c r="O178">
        <f t="shared" si="186"/>
        <v>4966.1099999999997</v>
      </c>
      <c r="P178">
        <f t="shared" si="187"/>
        <v>4966.1099999999997</v>
      </c>
      <c r="Q178">
        <f t="shared" si="188"/>
        <v>0</v>
      </c>
      <c r="R178">
        <f t="shared" si="189"/>
        <v>0</v>
      </c>
      <c r="S178">
        <f t="shared" si="190"/>
        <v>0</v>
      </c>
      <c r="T178">
        <f t="shared" si="191"/>
        <v>0</v>
      </c>
      <c r="U178">
        <f t="shared" si="192"/>
        <v>0</v>
      </c>
      <c r="V178">
        <f t="shared" si="193"/>
        <v>0</v>
      </c>
      <c r="W178">
        <f t="shared" si="194"/>
        <v>0</v>
      </c>
      <c r="X178">
        <f t="shared" si="195"/>
        <v>0</v>
      </c>
      <c r="Y178">
        <f t="shared" si="196"/>
        <v>0</v>
      </c>
      <c r="AA178">
        <v>16670161</v>
      </c>
      <c r="AB178">
        <f t="shared" si="197"/>
        <v>1406.83</v>
      </c>
      <c r="AC178">
        <f t="shared" si="198"/>
        <v>1406.83</v>
      </c>
      <c r="AD178">
        <f t="shared" si="199"/>
        <v>0</v>
      </c>
      <c r="AE178">
        <f t="shared" si="200"/>
        <v>0</v>
      </c>
      <c r="AF178">
        <f t="shared" si="201"/>
        <v>0</v>
      </c>
      <c r="AG178">
        <f t="shared" si="202"/>
        <v>0</v>
      </c>
      <c r="AH178">
        <f t="shared" si="203"/>
        <v>0</v>
      </c>
      <c r="AI178">
        <f t="shared" si="204"/>
        <v>0</v>
      </c>
      <c r="AJ178">
        <f t="shared" si="205"/>
        <v>0</v>
      </c>
      <c r="AK178">
        <v>1406.83</v>
      </c>
      <c r="AL178">
        <v>1406.83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78</v>
      </c>
      <c r="AU178">
        <v>52</v>
      </c>
      <c r="AV178">
        <v>1</v>
      </c>
      <c r="AW178">
        <v>1</v>
      </c>
      <c r="AZ178">
        <v>1</v>
      </c>
      <c r="BA178">
        <v>1</v>
      </c>
      <c r="BB178">
        <v>1</v>
      </c>
      <c r="BC178">
        <v>3.53</v>
      </c>
      <c r="BD178" t="s">
        <v>6</v>
      </c>
      <c r="BE178" t="s">
        <v>6</v>
      </c>
      <c r="BF178" t="s">
        <v>6</v>
      </c>
      <c r="BG178" t="s">
        <v>6</v>
      </c>
      <c r="BH178">
        <v>3</v>
      </c>
      <c r="BI178">
        <v>2</v>
      </c>
      <c r="BJ178" t="s">
        <v>6</v>
      </c>
      <c r="BM178">
        <v>111002</v>
      </c>
      <c r="BN178">
        <v>0</v>
      </c>
      <c r="BO178" t="s">
        <v>6</v>
      </c>
      <c r="BP178">
        <v>0</v>
      </c>
      <c r="BQ178">
        <v>3</v>
      </c>
      <c r="BR178">
        <v>0</v>
      </c>
      <c r="BS178">
        <v>1</v>
      </c>
      <c r="BT178">
        <v>1</v>
      </c>
      <c r="BU178">
        <v>1</v>
      </c>
      <c r="BV178">
        <v>1</v>
      </c>
      <c r="BW178">
        <v>1</v>
      </c>
      <c r="BX178">
        <v>1</v>
      </c>
      <c r="BY178" t="s">
        <v>6</v>
      </c>
      <c r="BZ178">
        <v>92</v>
      </c>
      <c r="CA178">
        <v>65</v>
      </c>
      <c r="CF178">
        <v>0</v>
      </c>
      <c r="CG178">
        <v>0</v>
      </c>
      <c r="CM178">
        <v>0</v>
      </c>
      <c r="CN178" t="s">
        <v>6</v>
      </c>
      <c r="CO178">
        <v>0</v>
      </c>
      <c r="CP178">
        <f t="shared" si="206"/>
        <v>4966.1099999999997</v>
      </c>
      <c r="CQ178">
        <f t="shared" si="207"/>
        <v>4966.1098999999995</v>
      </c>
      <c r="CR178">
        <f t="shared" si="208"/>
        <v>0</v>
      </c>
      <c r="CS178">
        <f t="shared" si="209"/>
        <v>0</v>
      </c>
      <c r="CT178">
        <f t="shared" si="210"/>
        <v>0</v>
      </c>
      <c r="CU178">
        <f t="shared" si="211"/>
        <v>0</v>
      </c>
      <c r="CV178">
        <f t="shared" si="212"/>
        <v>0</v>
      </c>
      <c r="CW178">
        <f t="shared" si="213"/>
        <v>0</v>
      </c>
      <c r="CX178">
        <f t="shared" si="214"/>
        <v>0</v>
      </c>
      <c r="CY178">
        <f t="shared" si="215"/>
        <v>0</v>
      </c>
      <c r="CZ178">
        <f t="shared" si="216"/>
        <v>0</v>
      </c>
      <c r="DC178" t="s">
        <v>6</v>
      </c>
      <c r="DD178" t="s">
        <v>6</v>
      </c>
      <c r="DE178" t="s">
        <v>6</v>
      </c>
      <c r="DF178" t="s">
        <v>6</v>
      </c>
      <c r="DG178" t="s">
        <v>6</v>
      </c>
      <c r="DH178" t="s">
        <v>6</v>
      </c>
      <c r="DI178" t="s">
        <v>6</v>
      </c>
      <c r="DJ178" t="s">
        <v>6</v>
      </c>
      <c r="DK178" t="s">
        <v>6</v>
      </c>
      <c r="DL178" t="s">
        <v>6</v>
      </c>
      <c r="DM178" t="s">
        <v>6</v>
      </c>
      <c r="DN178">
        <v>0</v>
      </c>
      <c r="DO178">
        <v>0</v>
      </c>
      <c r="DP178">
        <v>1</v>
      </c>
      <c r="DQ178">
        <v>1</v>
      </c>
      <c r="DU178">
        <v>1013</v>
      </c>
      <c r="DV178" t="s">
        <v>18</v>
      </c>
      <c r="DW178" t="s">
        <v>18</v>
      </c>
      <c r="DX178">
        <v>1</v>
      </c>
      <c r="EE178">
        <v>16510377</v>
      </c>
      <c r="EF178">
        <v>3</v>
      </c>
      <c r="EG178" t="s">
        <v>23</v>
      </c>
      <c r="EH178">
        <v>0</v>
      </c>
      <c r="EI178" t="s">
        <v>6</v>
      </c>
      <c r="EJ178">
        <v>2</v>
      </c>
      <c r="EK178">
        <v>111002</v>
      </c>
      <c r="EL178" t="s">
        <v>283</v>
      </c>
      <c r="EM178" t="s">
        <v>284</v>
      </c>
      <c r="EO178" t="s">
        <v>6</v>
      </c>
      <c r="EQ178">
        <v>0</v>
      </c>
      <c r="ER178">
        <v>4966.1000000000004</v>
      </c>
      <c r="ES178">
        <v>1406.83</v>
      </c>
      <c r="ET178">
        <v>0</v>
      </c>
      <c r="EU178">
        <v>0</v>
      </c>
      <c r="EV178">
        <v>0</v>
      </c>
      <c r="EW178">
        <v>0</v>
      </c>
      <c r="EX178">
        <v>0</v>
      </c>
      <c r="EZ178">
        <v>5</v>
      </c>
      <c r="FC178">
        <v>1</v>
      </c>
      <c r="FD178">
        <v>18</v>
      </c>
      <c r="FF178">
        <v>5860</v>
      </c>
      <c r="FQ178">
        <v>0</v>
      </c>
      <c r="FR178">
        <f t="shared" si="217"/>
        <v>0</v>
      </c>
      <c r="FS178">
        <v>0</v>
      </c>
      <c r="FV178" t="s">
        <v>153</v>
      </c>
      <c r="FW178" t="s">
        <v>154</v>
      </c>
      <c r="FX178">
        <v>92</v>
      </c>
      <c r="FY178">
        <v>65</v>
      </c>
      <c r="GA178" t="s">
        <v>300</v>
      </c>
      <c r="GD178">
        <v>0</v>
      </c>
      <c r="GF178">
        <v>1452471379</v>
      </c>
      <c r="GG178">
        <v>2</v>
      </c>
      <c r="GH178">
        <v>3</v>
      </c>
      <c r="GI178">
        <v>3</v>
      </c>
      <c r="GJ178">
        <v>0</v>
      </c>
      <c r="GK178">
        <f>ROUND(R178*(S12)/100,2)</f>
        <v>0</v>
      </c>
      <c r="GL178">
        <f t="shared" si="218"/>
        <v>0</v>
      </c>
      <c r="GM178">
        <f t="shared" si="219"/>
        <v>4966.1099999999997</v>
      </c>
      <c r="GN178">
        <f t="shared" si="220"/>
        <v>0</v>
      </c>
      <c r="GO178">
        <f t="shared" si="221"/>
        <v>4966.1099999999997</v>
      </c>
      <c r="GP178">
        <f t="shared" si="222"/>
        <v>0</v>
      </c>
      <c r="GR178">
        <v>1</v>
      </c>
      <c r="GS178">
        <v>1</v>
      </c>
      <c r="GT178">
        <v>0</v>
      </c>
      <c r="GU178" t="s">
        <v>6</v>
      </c>
      <c r="GV178">
        <f t="shared" si="223"/>
        <v>0</v>
      </c>
      <c r="GW178">
        <v>1</v>
      </c>
      <c r="GX178">
        <f t="shared" si="224"/>
        <v>0</v>
      </c>
      <c r="HA178">
        <v>0</v>
      </c>
      <c r="HB178">
        <v>0</v>
      </c>
      <c r="IK178">
        <v>0</v>
      </c>
    </row>
    <row r="179" spans="1:255" x14ac:dyDescent="0.2">
      <c r="A179" s="2">
        <v>18</v>
      </c>
      <c r="B179" s="2">
        <v>1</v>
      </c>
      <c r="C179" s="2">
        <v>384</v>
      </c>
      <c r="D179" s="2"/>
      <c r="E179" s="2" t="s">
        <v>301</v>
      </c>
      <c r="F179" s="2" t="s">
        <v>151</v>
      </c>
      <c r="G179" s="2" t="s">
        <v>302</v>
      </c>
      <c r="H179" s="2" t="s">
        <v>18</v>
      </c>
      <c r="I179" s="2">
        <f>I167*J179</f>
        <v>1</v>
      </c>
      <c r="J179" s="2">
        <v>1</v>
      </c>
      <c r="K179" s="2"/>
      <c r="L179" s="2"/>
      <c r="M179" s="2"/>
      <c r="N179" s="2"/>
      <c r="O179" s="2">
        <f t="shared" si="186"/>
        <v>0</v>
      </c>
      <c r="P179" s="2">
        <f t="shared" si="187"/>
        <v>0</v>
      </c>
      <c r="Q179" s="2">
        <f t="shared" si="188"/>
        <v>0</v>
      </c>
      <c r="R179" s="2">
        <f t="shared" si="189"/>
        <v>0</v>
      </c>
      <c r="S179" s="2">
        <f t="shared" si="190"/>
        <v>0</v>
      </c>
      <c r="T179" s="2">
        <f t="shared" si="191"/>
        <v>0</v>
      </c>
      <c r="U179" s="2">
        <f t="shared" si="192"/>
        <v>0</v>
      </c>
      <c r="V179" s="2">
        <f t="shared" si="193"/>
        <v>0</v>
      </c>
      <c r="W179" s="2">
        <f t="shared" si="194"/>
        <v>0</v>
      </c>
      <c r="X179" s="2">
        <f t="shared" si="195"/>
        <v>0</v>
      </c>
      <c r="Y179" s="2">
        <f t="shared" si="196"/>
        <v>0</v>
      </c>
      <c r="Z179" s="2"/>
      <c r="AA179" s="2">
        <v>16670159</v>
      </c>
      <c r="AB179" s="2">
        <f t="shared" si="197"/>
        <v>0</v>
      </c>
      <c r="AC179" s="2">
        <f t="shared" si="198"/>
        <v>0</v>
      </c>
      <c r="AD179" s="2">
        <f t="shared" si="199"/>
        <v>0</v>
      </c>
      <c r="AE179" s="2">
        <f t="shared" si="200"/>
        <v>0</v>
      </c>
      <c r="AF179" s="2">
        <f t="shared" si="201"/>
        <v>0</v>
      </c>
      <c r="AG179" s="2">
        <f t="shared" si="202"/>
        <v>0</v>
      </c>
      <c r="AH179" s="2">
        <f t="shared" si="203"/>
        <v>0</v>
      </c>
      <c r="AI179" s="2">
        <f t="shared" si="204"/>
        <v>0</v>
      </c>
      <c r="AJ179" s="2">
        <f t="shared" si="205"/>
        <v>0</v>
      </c>
      <c r="AK179" s="2">
        <v>0</v>
      </c>
      <c r="AL179" s="2">
        <v>0</v>
      </c>
      <c r="AM179" s="2">
        <v>0</v>
      </c>
      <c r="AN179" s="2">
        <v>0</v>
      </c>
      <c r="AO179" s="2">
        <v>0</v>
      </c>
      <c r="AP179" s="2">
        <v>0</v>
      </c>
      <c r="AQ179" s="2">
        <v>0</v>
      </c>
      <c r="AR179" s="2">
        <v>0</v>
      </c>
      <c r="AS179" s="2">
        <v>0</v>
      </c>
      <c r="AT179" s="2">
        <v>92</v>
      </c>
      <c r="AU179" s="2">
        <v>65</v>
      </c>
      <c r="AV179" s="2">
        <v>1</v>
      </c>
      <c r="AW179" s="2">
        <v>1</v>
      </c>
      <c r="AX179" s="2"/>
      <c r="AY179" s="2"/>
      <c r="AZ179" s="2">
        <v>1</v>
      </c>
      <c r="BA179" s="2">
        <v>1</v>
      </c>
      <c r="BB179" s="2">
        <v>1</v>
      </c>
      <c r="BC179" s="2">
        <v>1</v>
      </c>
      <c r="BD179" s="2" t="s">
        <v>6</v>
      </c>
      <c r="BE179" s="2" t="s">
        <v>6</v>
      </c>
      <c r="BF179" s="2" t="s">
        <v>6</v>
      </c>
      <c r="BG179" s="2" t="s">
        <v>6</v>
      </c>
      <c r="BH179" s="2">
        <v>3</v>
      </c>
      <c r="BI179" s="2">
        <v>2</v>
      </c>
      <c r="BJ179" s="2" t="s">
        <v>6</v>
      </c>
      <c r="BK179" s="2"/>
      <c r="BL179" s="2"/>
      <c r="BM179" s="2">
        <v>111002</v>
      </c>
      <c r="BN179" s="2">
        <v>0</v>
      </c>
      <c r="BO179" s="2" t="s">
        <v>6</v>
      </c>
      <c r="BP179" s="2">
        <v>0</v>
      </c>
      <c r="BQ179" s="2">
        <v>3</v>
      </c>
      <c r="BR179" s="2">
        <v>0</v>
      </c>
      <c r="BS179" s="2">
        <v>1</v>
      </c>
      <c r="BT179" s="2">
        <v>1</v>
      </c>
      <c r="BU179" s="2">
        <v>1</v>
      </c>
      <c r="BV179" s="2">
        <v>1</v>
      </c>
      <c r="BW179" s="2">
        <v>1</v>
      </c>
      <c r="BX179" s="2">
        <v>1</v>
      </c>
      <c r="BY179" s="2" t="s">
        <v>6</v>
      </c>
      <c r="BZ179" s="2">
        <v>92</v>
      </c>
      <c r="CA179" s="2">
        <v>65</v>
      </c>
      <c r="CB179" s="2"/>
      <c r="CC179" s="2"/>
      <c r="CD179" s="2"/>
      <c r="CE179" s="2"/>
      <c r="CF179" s="2">
        <v>0</v>
      </c>
      <c r="CG179" s="2">
        <v>0</v>
      </c>
      <c r="CH179" s="2"/>
      <c r="CI179" s="2"/>
      <c r="CJ179" s="2"/>
      <c r="CK179" s="2"/>
      <c r="CL179" s="2"/>
      <c r="CM179" s="2">
        <v>0</v>
      </c>
      <c r="CN179" s="2" t="s">
        <v>6</v>
      </c>
      <c r="CO179" s="2">
        <v>0</v>
      </c>
      <c r="CP179" s="2">
        <f t="shared" si="206"/>
        <v>0</v>
      </c>
      <c r="CQ179" s="2">
        <f t="shared" si="207"/>
        <v>0</v>
      </c>
      <c r="CR179" s="2">
        <f t="shared" si="208"/>
        <v>0</v>
      </c>
      <c r="CS179" s="2">
        <f t="shared" si="209"/>
        <v>0</v>
      </c>
      <c r="CT179" s="2">
        <f t="shared" si="210"/>
        <v>0</v>
      </c>
      <c r="CU179" s="2">
        <f t="shared" si="211"/>
        <v>0</v>
      </c>
      <c r="CV179" s="2">
        <f t="shared" si="212"/>
        <v>0</v>
      </c>
      <c r="CW179" s="2">
        <f t="shared" si="213"/>
        <v>0</v>
      </c>
      <c r="CX179" s="2">
        <f t="shared" si="214"/>
        <v>0</v>
      </c>
      <c r="CY179" s="2">
        <f t="shared" si="215"/>
        <v>0</v>
      </c>
      <c r="CZ179" s="2">
        <f t="shared" si="216"/>
        <v>0</v>
      </c>
      <c r="DA179" s="2"/>
      <c r="DB179" s="2"/>
      <c r="DC179" s="2" t="s">
        <v>6</v>
      </c>
      <c r="DD179" s="2" t="s">
        <v>6</v>
      </c>
      <c r="DE179" s="2" t="s">
        <v>6</v>
      </c>
      <c r="DF179" s="2" t="s">
        <v>6</v>
      </c>
      <c r="DG179" s="2" t="s">
        <v>6</v>
      </c>
      <c r="DH179" s="2" t="s">
        <v>6</v>
      </c>
      <c r="DI179" s="2" t="s">
        <v>6</v>
      </c>
      <c r="DJ179" s="2" t="s">
        <v>6</v>
      </c>
      <c r="DK179" s="2" t="s">
        <v>6</v>
      </c>
      <c r="DL179" s="2" t="s">
        <v>6</v>
      </c>
      <c r="DM179" s="2" t="s">
        <v>6</v>
      </c>
      <c r="DN179" s="2">
        <v>0</v>
      </c>
      <c r="DO179" s="2">
        <v>0</v>
      </c>
      <c r="DP179" s="2">
        <v>1</v>
      </c>
      <c r="DQ179" s="2">
        <v>1</v>
      </c>
      <c r="DR179" s="2"/>
      <c r="DS179" s="2"/>
      <c r="DT179" s="2"/>
      <c r="DU179" s="2">
        <v>1013</v>
      </c>
      <c r="DV179" s="2" t="s">
        <v>18</v>
      </c>
      <c r="DW179" s="2" t="s">
        <v>18</v>
      </c>
      <c r="DX179" s="2">
        <v>1</v>
      </c>
      <c r="DY179" s="2"/>
      <c r="DZ179" s="2"/>
      <c r="EA179" s="2"/>
      <c r="EB179" s="2"/>
      <c r="EC179" s="2"/>
      <c r="ED179" s="2"/>
      <c r="EE179" s="2">
        <v>16510377</v>
      </c>
      <c r="EF179" s="2">
        <v>3</v>
      </c>
      <c r="EG179" s="2" t="s">
        <v>23</v>
      </c>
      <c r="EH179" s="2">
        <v>0</v>
      </c>
      <c r="EI179" s="2" t="s">
        <v>6</v>
      </c>
      <c r="EJ179" s="2">
        <v>2</v>
      </c>
      <c r="EK179" s="2">
        <v>111002</v>
      </c>
      <c r="EL179" s="2" t="s">
        <v>283</v>
      </c>
      <c r="EM179" s="2" t="s">
        <v>284</v>
      </c>
      <c r="EN179" s="2"/>
      <c r="EO179" s="2" t="s">
        <v>6</v>
      </c>
      <c r="EP179" s="2"/>
      <c r="EQ179" s="2">
        <v>0</v>
      </c>
      <c r="ER179" s="2">
        <v>0</v>
      </c>
      <c r="ES179" s="2">
        <v>0</v>
      </c>
      <c r="ET179" s="2">
        <v>0</v>
      </c>
      <c r="EU179" s="2">
        <v>0</v>
      </c>
      <c r="EV179" s="2">
        <v>0</v>
      </c>
      <c r="EW179" s="2">
        <v>0</v>
      </c>
      <c r="EX179" s="2">
        <v>0</v>
      </c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>
        <v>0</v>
      </c>
      <c r="FR179" s="2">
        <f t="shared" si="217"/>
        <v>0</v>
      </c>
      <c r="FS179" s="2">
        <v>0</v>
      </c>
      <c r="FT179" s="2"/>
      <c r="FU179" s="2"/>
      <c r="FV179" s="2"/>
      <c r="FW179" s="2"/>
      <c r="FX179" s="2">
        <v>92</v>
      </c>
      <c r="FY179" s="2">
        <v>65</v>
      </c>
      <c r="FZ179" s="2"/>
      <c r="GA179" s="2" t="s">
        <v>6</v>
      </c>
      <c r="GB179" s="2"/>
      <c r="GC179" s="2"/>
      <c r="GD179" s="2">
        <v>0</v>
      </c>
      <c r="GE179" s="2"/>
      <c r="GF179" s="2">
        <v>-769078465</v>
      </c>
      <c r="GG179" s="2">
        <v>1</v>
      </c>
      <c r="GH179" s="2">
        <v>0</v>
      </c>
      <c r="GI179" s="2">
        <v>-2</v>
      </c>
      <c r="GJ179" s="2">
        <v>0</v>
      </c>
      <c r="GK179" s="2">
        <f>ROUND(R179*(R12)/100,2)</f>
        <v>0</v>
      </c>
      <c r="GL179" s="2">
        <f t="shared" si="218"/>
        <v>0</v>
      </c>
      <c r="GM179" s="2">
        <f t="shared" si="219"/>
        <v>0</v>
      </c>
      <c r="GN179" s="2">
        <f t="shared" si="220"/>
        <v>0</v>
      </c>
      <c r="GO179" s="2">
        <f t="shared" si="221"/>
        <v>0</v>
      </c>
      <c r="GP179" s="2">
        <f t="shared" si="222"/>
        <v>0</v>
      </c>
      <c r="GQ179" s="2"/>
      <c r="GR179" s="2">
        <v>0</v>
      </c>
      <c r="GS179" s="2">
        <v>3</v>
      </c>
      <c r="GT179" s="2">
        <v>0</v>
      </c>
      <c r="GU179" s="2" t="s">
        <v>6</v>
      </c>
      <c r="GV179" s="2">
        <f t="shared" si="223"/>
        <v>0</v>
      </c>
      <c r="GW179" s="2">
        <v>1</v>
      </c>
      <c r="GX179" s="2">
        <f t="shared" si="224"/>
        <v>0</v>
      </c>
      <c r="GY179" s="2"/>
      <c r="GZ179" s="2"/>
      <c r="HA179" s="2">
        <v>0</v>
      </c>
      <c r="HB179" s="2">
        <v>0</v>
      </c>
      <c r="HC179" s="2"/>
      <c r="HD179" s="2"/>
      <c r="HE179" s="2"/>
      <c r="HF179" s="2"/>
      <c r="HG179" s="2"/>
      <c r="HH179" s="2"/>
      <c r="HI179" s="2"/>
      <c r="HJ179" s="2"/>
      <c r="HK179" s="2"/>
      <c r="HL179" s="2"/>
      <c r="HM179" s="2"/>
      <c r="HN179" s="2"/>
      <c r="HO179" s="2"/>
      <c r="HP179" s="2"/>
      <c r="HQ179" s="2"/>
      <c r="HR179" s="2"/>
      <c r="HS179" s="2"/>
      <c r="HT179" s="2"/>
      <c r="HU179" s="2"/>
      <c r="HV179" s="2"/>
      <c r="HW179" s="2"/>
      <c r="HX179" s="2"/>
      <c r="HY179" s="2"/>
      <c r="HZ179" s="2"/>
      <c r="IA179" s="2"/>
      <c r="IB179" s="2"/>
      <c r="IC179" s="2"/>
      <c r="ID179" s="2"/>
      <c r="IE179" s="2"/>
      <c r="IF179" s="2"/>
      <c r="IG179" s="2"/>
      <c r="IH179" s="2"/>
      <c r="II179" s="2"/>
      <c r="IJ179" s="2"/>
      <c r="IK179" s="2">
        <v>0</v>
      </c>
      <c r="IL179" s="2"/>
      <c r="IM179" s="2"/>
      <c r="IN179" s="2"/>
      <c r="IO179" s="2"/>
      <c r="IP179" s="2"/>
      <c r="IQ179" s="2"/>
      <c r="IR179" s="2"/>
      <c r="IS179" s="2"/>
      <c r="IT179" s="2"/>
      <c r="IU179" s="2"/>
    </row>
    <row r="180" spans="1:255" x14ac:dyDescent="0.2">
      <c r="A180">
        <v>18</v>
      </c>
      <c r="B180">
        <v>1</v>
      </c>
      <c r="C180">
        <v>403</v>
      </c>
      <c r="E180" t="s">
        <v>301</v>
      </c>
      <c r="F180" t="s">
        <v>151</v>
      </c>
      <c r="G180" t="s">
        <v>302</v>
      </c>
      <c r="H180" t="s">
        <v>18</v>
      </c>
      <c r="I180">
        <f>I168*J180</f>
        <v>1</v>
      </c>
      <c r="J180">
        <v>1</v>
      </c>
      <c r="O180">
        <f t="shared" si="186"/>
        <v>517.11</v>
      </c>
      <c r="P180">
        <f t="shared" si="187"/>
        <v>517.11</v>
      </c>
      <c r="Q180">
        <f t="shared" si="188"/>
        <v>0</v>
      </c>
      <c r="R180">
        <f t="shared" si="189"/>
        <v>0</v>
      </c>
      <c r="S180">
        <f t="shared" si="190"/>
        <v>0</v>
      </c>
      <c r="T180">
        <f t="shared" si="191"/>
        <v>0</v>
      </c>
      <c r="U180">
        <f t="shared" si="192"/>
        <v>0</v>
      </c>
      <c r="V180">
        <f t="shared" si="193"/>
        <v>0</v>
      </c>
      <c r="W180">
        <f t="shared" si="194"/>
        <v>0</v>
      </c>
      <c r="X180">
        <f t="shared" si="195"/>
        <v>0</v>
      </c>
      <c r="Y180">
        <f t="shared" si="196"/>
        <v>0</v>
      </c>
      <c r="AA180">
        <v>16670161</v>
      </c>
      <c r="AB180">
        <f t="shared" si="197"/>
        <v>146.49</v>
      </c>
      <c r="AC180">
        <f t="shared" si="198"/>
        <v>146.49</v>
      </c>
      <c r="AD180">
        <f t="shared" si="199"/>
        <v>0</v>
      </c>
      <c r="AE180">
        <f t="shared" si="200"/>
        <v>0</v>
      </c>
      <c r="AF180">
        <f t="shared" si="201"/>
        <v>0</v>
      </c>
      <c r="AG180">
        <f t="shared" si="202"/>
        <v>0</v>
      </c>
      <c r="AH180">
        <f t="shared" si="203"/>
        <v>0</v>
      </c>
      <c r="AI180">
        <f t="shared" si="204"/>
        <v>0</v>
      </c>
      <c r="AJ180">
        <f t="shared" si="205"/>
        <v>0</v>
      </c>
      <c r="AK180">
        <v>146.49</v>
      </c>
      <c r="AL180">
        <v>146.49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78</v>
      </c>
      <c r="AU180">
        <v>52</v>
      </c>
      <c r="AV180">
        <v>1</v>
      </c>
      <c r="AW180">
        <v>1</v>
      </c>
      <c r="AZ180">
        <v>1</v>
      </c>
      <c r="BA180">
        <v>1</v>
      </c>
      <c r="BB180">
        <v>1</v>
      </c>
      <c r="BC180">
        <v>3.53</v>
      </c>
      <c r="BD180" t="s">
        <v>6</v>
      </c>
      <c r="BE180" t="s">
        <v>6</v>
      </c>
      <c r="BF180" t="s">
        <v>6</v>
      </c>
      <c r="BG180" t="s">
        <v>6</v>
      </c>
      <c r="BH180">
        <v>3</v>
      </c>
      <c r="BI180">
        <v>2</v>
      </c>
      <c r="BJ180" t="s">
        <v>6</v>
      </c>
      <c r="BM180">
        <v>111002</v>
      </c>
      <c r="BN180">
        <v>0</v>
      </c>
      <c r="BO180" t="s">
        <v>6</v>
      </c>
      <c r="BP180">
        <v>0</v>
      </c>
      <c r="BQ180">
        <v>3</v>
      </c>
      <c r="BR180">
        <v>0</v>
      </c>
      <c r="BS180">
        <v>1</v>
      </c>
      <c r="BT180">
        <v>1</v>
      </c>
      <c r="BU180">
        <v>1</v>
      </c>
      <c r="BV180">
        <v>1</v>
      </c>
      <c r="BW180">
        <v>1</v>
      </c>
      <c r="BX180">
        <v>1</v>
      </c>
      <c r="BY180" t="s">
        <v>6</v>
      </c>
      <c r="BZ180">
        <v>92</v>
      </c>
      <c r="CA180">
        <v>65</v>
      </c>
      <c r="CF180">
        <v>0</v>
      </c>
      <c r="CG180">
        <v>0</v>
      </c>
      <c r="CM180">
        <v>0</v>
      </c>
      <c r="CN180" t="s">
        <v>6</v>
      </c>
      <c r="CO180">
        <v>0</v>
      </c>
      <c r="CP180">
        <f t="shared" si="206"/>
        <v>517.11</v>
      </c>
      <c r="CQ180">
        <f t="shared" si="207"/>
        <v>517.10969999999998</v>
      </c>
      <c r="CR180">
        <f t="shared" si="208"/>
        <v>0</v>
      </c>
      <c r="CS180">
        <f t="shared" si="209"/>
        <v>0</v>
      </c>
      <c r="CT180">
        <f t="shared" si="210"/>
        <v>0</v>
      </c>
      <c r="CU180">
        <f t="shared" si="211"/>
        <v>0</v>
      </c>
      <c r="CV180">
        <f t="shared" si="212"/>
        <v>0</v>
      </c>
      <c r="CW180">
        <f t="shared" si="213"/>
        <v>0</v>
      </c>
      <c r="CX180">
        <f t="shared" si="214"/>
        <v>0</v>
      </c>
      <c r="CY180">
        <f t="shared" si="215"/>
        <v>0</v>
      </c>
      <c r="CZ180">
        <f t="shared" si="216"/>
        <v>0</v>
      </c>
      <c r="DC180" t="s">
        <v>6</v>
      </c>
      <c r="DD180" t="s">
        <v>6</v>
      </c>
      <c r="DE180" t="s">
        <v>6</v>
      </c>
      <c r="DF180" t="s">
        <v>6</v>
      </c>
      <c r="DG180" t="s">
        <v>6</v>
      </c>
      <c r="DH180" t="s">
        <v>6</v>
      </c>
      <c r="DI180" t="s">
        <v>6</v>
      </c>
      <c r="DJ180" t="s">
        <v>6</v>
      </c>
      <c r="DK180" t="s">
        <v>6</v>
      </c>
      <c r="DL180" t="s">
        <v>6</v>
      </c>
      <c r="DM180" t="s">
        <v>6</v>
      </c>
      <c r="DN180">
        <v>0</v>
      </c>
      <c r="DO180">
        <v>0</v>
      </c>
      <c r="DP180">
        <v>1</v>
      </c>
      <c r="DQ180">
        <v>1</v>
      </c>
      <c r="DU180">
        <v>1013</v>
      </c>
      <c r="DV180" t="s">
        <v>18</v>
      </c>
      <c r="DW180" t="s">
        <v>18</v>
      </c>
      <c r="DX180">
        <v>1</v>
      </c>
      <c r="EE180">
        <v>16510377</v>
      </c>
      <c r="EF180">
        <v>3</v>
      </c>
      <c r="EG180" t="s">
        <v>23</v>
      </c>
      <c r="EH180">
        <v>0</v>
      </c>
      <c r="EI180" t="s">
        <v>6</v>
      </c>
      <c r="EJ180">
        <v>2</v>
      </c>
      <c r="EK180">
        <v>111002</v>
      </c>
      <c r="EL180" t="s">
        <v>283</v>
      </c>
      <c r="EM180" t="s">
        <v>284</v>
      </c>
      <c r="EO180" t="s">
        <v>6</v>
      </c>
      <c r="EQ180">
        <v>0</v>
      </c>
      <c r="ER180">
        <v>517.09</v>
      </c>
      <c r="ES180">
        <v>146.49</v>
      </c>
      <c r="ET180">
        <v>0</v>
      </c>
      <c r="EU180">
        <v>0</v>
      </c>
      <c r="EV180">
        <v>0</v>
      </c>
      <c r="EW180">
        <v>0</v>
      </c>
      <c r="EX180">
        <v>0</v>
      </c>
      <c r="EZ180">
        <v>5</v>
      </c>
      <c r="FC180">
        <v>1</v>
      </c>
      <c r="FD180">
        <v>18</v>
      </c>
      <c r="FF180">
        <v>610.16999999999996</v>
      </c>
      <c r="FQ180">
        <v>0</v>
      </c>
      <c r="FR180">
        <f t="shared" si="217"/>
        <v>0</v>
      </c>
      <c r="FS180">
        <v>0</v>
      </c>
      <c r="FV180" t="s">
        <v>153</v>
      </c>
      <c r="FW180" t="s">
        <v>154</v>
      </c>
      <c r="FX180">
        <v>92</v>
      </c>
      <c r="FY180">
        <v>65</v>
      </c>
      <c r="GA180" t="s">
        <v>303</v>
      </c>
      <c r="GD180">
        <v>0</v>
      </c>
      <c r="GF180">
        <v>-769078465</v>
      </c>
      <c r="GG180">
        <v>2</v>
      </c>
      <c r="GH180">
        <v>3</v>
      </c>
      <c r="GI180">
        <v>3</v>
      </c>
      <c r="GJ180">
        <v>0</v>
      </c>
      <c r="GK180">
        <f>ROUND(R180*(S12)/100,2)</f>
        <v>0</v>
      </c>
      <c r="GL180">
        <f t="shared" si="218"/>
        <v>0</v>
      </c>
      <c r="GM180">
        <f t="shared" si="219"/>
        <v>517.11</v>
      </c>
      <c r="GN180">
        <f t="shared" si="220"/>
        <v>0</v>
      </c>
      <c r="GO180">
        <f t="shared" si="221"/>
        <v>517.11</v>
      </c>
      <c r="GP180">
        <f t="shared" si="222"/>
        <v>0</v>
      </c>
      <c r="GR180">
        <v>1</v>
      </c>
      <c r="GS180">
        <v>1</v>
      </c>
      <c r="GT180">
        <v>0</v>
      </c>
      <c r="GU180" t="s">
        <v>6</v>
      </c>
      <c r="GV180">
        <f t="shared" si="223"/>
        <v>0</v>
      </c>
      <c r="GW180">
        <v>1</v>
      </c>
      <c r="GX180">
        <f t="shared" si="224"/>
        <v>0</v>
      </c>
      <c r="HA180">
        <v>0</v>
      </c>
      <c r="HB180">
        <v>0</v>
      </c>
      <c r="IK180">
        <v>0</v>
      </c>
    </row>
    <row r="181" spans="1:255" x14ac:dyDescent="0.2">
      <c r="A181" s="2">
        <v>18</v>
      </c>
      <c r="B181" s="2">
        <v>1</v>
      </c>
      <c r="C181" s="2">
        <v>385</v>
      </c>
      <c r="D181" s="2"/>
      <c r="E181" s="2" t="s">
        <v>304</v>
      </c>
      <c r="F181" s="2" t="s">
        <v>151</v>
      </c>
      <c r="G181" s="2" t="s">
        <v>305</v>
      </c>
      <c r="H181" s="2" t="s">
        <v>18</v>
      </c>
      <c r="I181" s="2">
        <f>I167*J181</f>
        <v>1</v>
      </c>
      <c r="J181" s="2">
        <v>1</v>
      </c>
      <c r="K181" s="2"/>
      <c r="L181" s="2"/>
      <c r="M181" s="2"/>
      <c r="N181" s="2"/>
      <c r="O181" s="2">
        <f t="shared" si="186"/>
        <v>0</v>
      </c>
      <c r="P181" s="2">
        <f t="shared" si="187"/>
        <v>0</v>
      </c>
      <c r="Q181" s="2">
        <f t="shared" si="188"/>
        <v>0</v>
      </c>
      <c r="R181" s="2">
        <f t="shared" si="189"/>
        <v>0</v>
      </c>
      <c r="S181" s="2">
        <f t="shared" si="190"/>
        <v>0</v>
      </c>
      <c r="T181" s="2">
        <f t="shared" si="191"/>
        <v>0</v>
      </c>
      <c r="U181" s="2">
        <f t="shared" si="192"/>
        <v>0</v>
      </c>
      <c r="V181" s="2">
        <f t="shared" si="193"/>
        <v>0</v>
      </c>
      <c r="W181" s="2">
        <f t="shared" si="194"/>
        <v>0</v>
      </c>
      <c r="X181" s="2">
        <f t="shared" si="195"/>
        <v>0</v>
      </c>
      <c r="Y181" s="2">
        <f t="shared" si="196"/>
        <v>0</v>
      </c>
      <c r="Z181" s="2"/>
      <c r="AA181" s="2">
        <v>16670159</v>
      </c>
      <c r="AB181" s="2">
        <f t="shared" si="197"/>
        <v>0</v>
      </c>
      <c r="AC181" s="2">
        <f t="shared" si="198"/>
        <v>0</v>
      </c>
      <c r="AD181" s="2">
        <f t="shared" si="199"/>
        <v>0</v>
      </c>
      <c r="AE181" s="2">
        <f t="shared" si="200"/>
        <v>0</v>
      </c>
      <c r="AF181" s="2">
        <f t="shared" si="201"/>
        <v>0</v>
      </c>
      <c r="AG181" s="2">
        <f t="shared" si="202"/>
        <v>0</v>
      </c>
      <c r="AH181" s="2">
        <f t="shared" si="203"/>
        <v>0</v>
      </c>
      <c r="AI181" s="2">
        <f t="shared" si="204"/>
        <v>0</v>
      </c>
      <c r="AJ181" s="2">
        <f t="shared" si="205"/>
        <v>0</v>
      </c>
      <c r="AK181" s="2">
        <v>0</v>
      </c>
      <c r="AL181" s="2">
        <v>0</v>
      </c>
      <c r="AM181" s="2">
        <v>0</v>
      </c>
      <c r="AN181" s="2">
        <v>0</v>
      </c>
      <c r="AO181" s="2">
        <v>0</v>
      </c>
      <c r="AP181" s="2">
        <v>0</v>
      </c>
      <c r="AQ181" s="2">
        <v>0</v>
      </c>
      <c r="AR181" s="2">
        <v>0</v>
      </c>
      <c r="AS181" s="2">
        <v>0</v>
      </c>
      <c r="AT181" s="2">
        <v>92</v>
      </c>
      <c r="AU181" s="2">
        <v>65</v>
      </c>
      <c r="AV181" s="2">
        <v>1</v>
      </c>
      <c r="AW181" s="2">
        <v>1</v>
      </c>
      <c r="AX181" s="2"/>
      <c r="AY181" s="2"/>
      <c r="AZ181" s="2">
        <v>1</v>
      </c>
      <c r="BA181" s="2">
        <v>1</v>
      </c>
      <c r="BB181" s="2">
        <v>1</v>
      </c>
      <c r="BC181" s="2">
        <v>1</v>
      </c>
      <c r="BD181" s="2" t="s">
        <v>6</v>
      </c>
      <c r="BE181" s="2" t="s">
        <v>6</v>
      </c>
      <c r="BF181" s="2" t="s">
        <v>6</v>
      </c>
      <c r="BG181" s="2" t="s">
        <v>6</v>
      </c>
      <c r="BH181" s="2">
        <v>3</v>
      </c>
      <c r="BI181" s="2">
        <v>2</v>
      </c>
      <c r="BJ181" s="2" t="s">
        <v>6</v>
      </c>
      <c r="BK181" s="2"/>
      <c r="BL181" s="2"/>
      <c r="BM181" s="2">
        <v>111002</v>
      </c>
      <c r="BN181" s="2">
        <v>0</v>
      </c>
      <c r="BO181" s="2" t="s">
        <v>6</v>
      </c>
      <c r="BP181" s="2">
        <v>0</v>
      </c>
      <c r="BQ181" s="2">
        <v>3</v>
      </c>
      <c r="BR181" s="2">
        <v>0</v>
      </c>
      <c r="BS181" s="2">
        <v>1</v>
      </c>
      <c r="BT181" s="2">
        <v>1</v>
      </c>
      <c r="BU181" s="2">
        <v>1</v>
      </c>
      <c r="BV181" s="2">
        <v>1</v>
      </c>
      <c r="BW181" s="2">
        <v>1</v>
      </c>
      <c r="BX181" s="2">
        <v>1</v>
      </c>
      <c r="BY181" s="2" t="s">
        <v>6</v>
      </c>
      <c r="BZ181" s="2">
        <v>92</v>
      </c>
      <c r="CA181" s="2">
        <v>65</v>
      </c>
      <c r="CB181" s="2"/>
      <c r="CC181" s="2"/>
      <c r="CD181" s="2"/>
      <c r="CE181" s="2"/>
      <c r="CF181" s="2">
        <v>0</v>
      </c>
      <c r="CG181" s="2">
        <v>0</v>
      </c>
      <c r="CH181" s="2"/>
      <c r="CI181" s="2"/>
      <c r="CJ181" s="2"/>
      <c r="CK181" s="2"/>
      <c r="CL181" s="2"/>
      <c r="CM181" s="2">
        <v>0</v>
      </c>
      <c r="CN181" s="2" t="s">
        <v>6</v>
      </c>
      <c r="CO181" s="2">
        <v>0</v>
      </c>
      <c r="CP181" s="2">
        <f t="shared" si="206"/>
        <v>0</v>
      </c>
      <c r="CQ181" s="2">
        <f t="shared" si="207"/>
        <v>0</v>
      </c>
      <c r="CR181" s="2">
        <f t="shared" si="208"/>
        <v>0</v>
      </c>
      <c r="CS181" s="2">
        <f t="shared" si="209"/>
        <v>0</v>
      </c>
      <c r="CT181" s="2">
        <f t="shared" si="210"/>
        <v>0</v>
      </c>
      <c r="CU181" s="2">
        <f t="shared" si="211"/>
        <v>0</v>
      </c>
      <c r="CV181" s="2">
        <f t="shared" si="212"/>
        <v>0</v>
      </c>
      <c r="CW181" s="2">
        <f t="shared" si="213"/>
        <v>0</v>
      </c>
      <c r="CX181" s="2">
        <f t="shared" si="214"/>
        <v>0</v>
      </c>
      <c r="CY181" s="2">
        <f t="shared" si="215"/>
        <v>0</v>
      </c>
      <c r="CZ181" s="2">
        <f t="shared" si="216"/>
        <v>0</v>
      </c>
      <c r="DA181" s="2"/>
      <c r="DB181" s="2"/>
      <c r="DC181" s="2" t="s">
        <v>6</v>
      </c>
      <c r="DD181" s="2" t="s">
        <v>6</v>
      </c>
      <c r="DE181" s="2" t="s">
        <v>6</v>
      </c>
      <c r="DF181" s="2" t="s">
        <v>6</v>
      </c>
      <c r="DG181" s="2" t="s">
        <v>6</v>
      </c>
      <c r="DH181" s="2" t="s">
        <v>6</v>
      </c>
      <c r="DI181" s="2" t="s">
        <v>6</v>
      </c>
      <c r="DJ181" s="2" t="s">
        <v>6</v>
      </c>
      <c r="DK181" s="2" t="s">
        <v>6</v>
      </c>
      <c r="DL181" s="2" t="s">
        <v>6</v>
      </c>
      <c r="DM181" s="2" t="s">
        <v>6</v>
      </c>
      <c r="DN181" s="2">
        <v>0</v>
      </c>
      <c r="DO181" s="2">
        <v>0</v>
      </c>
      <c r="DP181" s="2">
        <v>1</v>
      </c>
      <c r="DQ181" s="2">
        <v>1</v>
      </c>
      <c r="DR181" s="2"/>
      <c r="DS181" s="2"/>
      <c r="DT181" s="2"/>
      <c r="DU181" s="2">
        <v>1013</v>
      </c>
      <c r="DV181" s="2" t="s">
        <v>18</v>
      </c>
      <c r="DW181" s="2" t="s">
        <v>18</v>
      </c>
      <c r="DX181" s="2">
        <v>1</v>
      </c>
      <c r="DY181" s="2"/>
      <c r="DZ181" s="2"/>
      <c r="EA181" s="2"/>
      <c r="EB181" s="2"/>
      <c r="EC181" s="2"/>
      <c r="ED181" s="2"/>
      <c r="EE181" s="2">
        <v>16510377</v>
      </c>
      <c r="EF181" s="2">
        <v>3</v>
      </c>
      <c r="EG181" s="2" t="s">
        <v>23</v>
      </c>
      <c r="EH181" s="2">
        <v>0</v>
      </c>
      <c r="EI181" s="2" t="s">
        <v>6</v>
      </c>
      <c r="EJ181" s="2">
        <v>2</v>
      </c>
      <c r="EK181" s="2">
        <v>111002</v>
      </c>
      <c r="EL181" s="2" t="s">
        <v>283</v>
      </c>
      <c r="EM181" s="2" t="s">
        <v>284</v>
      </c>
      <c r="EN181" s="2"/>
      <c r="EO181" s="2" t="s">
        <v>6</v>
      </c>
      <c r="EP181" s="2"/>
      <c r="EQ181" s="2">
        <v>0</v>
      </c>
      <c r="ER181" s="2">
        <v>0</v>
      </c>
      <c r="ES181" s="2">
        <v>0</v>
      </c>
      <c r="ET181" s="2">
        <v>0</v>
      </c>
      <c r="EU181" s="2">
        <v>0</v>
      </c>
      <c r="EV181" s="2">
        <v>0</v>
      </c>
      <c r="EW181" s="2">
        <v>0</v>
      </c>
      <c r="EX181" s="2">
        <v>0</v>
      </c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>
        <v>0</v>
      </c>
      <c r="FR181" s="2">
        <f t="shared" si="217"/>
        <v>0</v>
      </c>
      <c r="FS181" s="2">
        <v>0</v>
      </c>
      <c r="FT181" s="2"/>
      <c r="FU181" s="2"/>
      <c r="FV181" s="2"/>
      <c r="FW181" s="2"/>
      <c r="FX181" s="2">
        <v>92</v>
      </c>
      <c r="FY181" s="2">
        <v>65</v>
      </c>
      <c r="FZ181" s="2"/>
      <c r="GA181" s="2" t="s">
        <v>6</v>
      </c>
      <c r="GB181" s="2"/>
      <c r="GC181" s="2"/>
      <c r="GD181" s="2">
        <v>0</v>
      </c>
      <c r="GE181" s="2"/>
      <c r="GF181" s="2">
        <v>2057419615</v>
      </c>
      <c r="GG181" s="2">
        <v>1</v>
      </c>
      <c r="GH181" s="2">
        <v>0</v>
      </c>
      <c r="GI181" s="2">
        <v>-2</v>
      </c>
      <c r="GJ181" s="2">
        <v>0</v>
      </c>
      <c r="GK181" s="2">
        <f>ROUND(R181*(R12)/100,2)</f>
        <v>0</v>
      </c>
      <c r="GL181" s="2">
        <f t="shared" si="218"/>
        <v>0</v>
      </c>
      <c r="GM181" s="2">
        <f t="shared" si="219"/>
        <v>0</v>
      </c>
      <c r="GN181" s="2">
        <f t="shared" si="220"/>
        <v>0</v>
      </c>
      <c r="GO181" s="2">
        <f t="shared" si="221"/>
        <v>0</v>
      </c>
      <c r="GP181" s="2">
        <f t="shared" si="222"/>
        <v>0</v>
      </c>
      <c r="GQ181" s="2"/>
      <c r="GR181" s="2">
        <v>0</v>
      </c>
      <c r="GS181" s="2">
        <v>3</v>
      </c>
      <c r="GT181" s="2">
        <v>0</v>
      </c>
      <c r="GU181" s="2" t="s">
        <v>6</v>
      </c>
      <c r="GV181" s="2">
        <f t="shared" si="223"/>
        <v>0</v>
      </c>
      <c r="GW181" s="2">
        <v>1</v>
      </c>
      <c r="GX181" s="2">
        <f t="shared" si="224"/>
        <v>0</v>
      </c>
      <c r="GY181" s="2"/>
      <c r="GZ181" s="2"/>
      <c r="HA181" s="2">
        <v>0</v>
      </c>
      <c r="HB181" s="2">
        <v>0</v>
      </c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  <c r="HO181" s="2"/>
      <c r="HP181" s="2"/>
      <c r="HQ181" s="2"/>
      <c r="HR181" s="2"/>
      <c r="HS181" s="2"/>
      <c r="HT181" s="2"/>
      <c r="HU181" s="2"/>
      <c r="HV181" s="2"/>
      <c r="HW181" s="2"/>
      <c r="HX181" s="2"/>
      <c r="HY181" s="2"/>
      <c r="HZ181" s="2"/>
      <c r="IA181" s="2"/>
      <c r="IB181" s="2"/>
      <c r="IC181" s="2"/>
      <c r="ID181" s="2"/>
      <c r="IE181" s="2"/>
      <c r="IF181" s="2"/>
      <c r="IG181" s="2"/>
      <c r="IH181" s="2"/>
      <c r="II181" s="2"/>
      <c r="IJ181" s="2"/>
      <c r="IK181" s="2">
        <v>0</v>
      </c>
      <c r="IL181" s="2"/>
      <c r="IM181" s="2"/>
      <c r="IN181" s="2"/>
      <c r="IO181" s="2"/>
      <c r="IP181" s="2"/>
      <c r="IQ181" s="2"/>
      <c r="IR181" s="2"/>
      <c r="IS181" s="2"/>
      <c r="IT181" s="2"/>
      <c r="IU181" s="2"/>
    </row>
    <row r="182" spans="1:255" x14ac:dyDescent="0.2">
      <c r="A182">
        <v>18</v>
      </c>
      <c r="B182">
        <v>1</v>
      </c>
      <c r="C182">
        <v>404</v>
      </c>
      <c r="E182" t="s">
        <v>304</v>
      </c>
      <c r="F182" t="s">
        <v>151</v>
      </c>
      <c r="G182" t="s">
        <v>305</v>
      </c>
      <c r="H182" t="s">
        <v>18</v>
      </c>
      <c r="I182">
        <f>I168*J182</f>
        <v>1</v>
      </c>
      <c r="J182">
        <v>1</v>
      </c>
      <c r="O182">
        <f t="shared" si="186"/>
        <v>36845.75</v>
      </c>
      <c r="P182">
        <f t="shared" si="187"/>
        <v>36845.75</v>
      </c>
      <c r="Q182">
        <f t="shared" si="188"/>
        <v>0</v>
      </c>
      <c r="R182">
        <f t="shared" si="189"/>
        <v>0</v>
      </c>
      <c r="S182">
        <f t="shared" si="190"/>
        <v>0</v>
      </c>
      <c r="T182">
        <f t="shared" si="191"/>
        <v>0</v>
      </c>
      <c r="U182">
        <f t="shared" si="192"/>
        <v>0</v>
      </c>
      <c r="V182">
        <f t="shared" si="193"/>
        <v>0</v>
      </c>
      <c r="W182">
        <f t="shared" si="194"/>
        <v>0</v>
      </c>
      <c r="X182">
        <f t="shared" si="195"/>
        <v>0</v>
      </c>
      <c r="Y182">
        <f t="shared" si="196"/>
        <v>0</v>
      </c>
      <c r="AA182">
        <v>16670161</v>
      </c>
      <c r="AB182">
        <f t="shared" si="197"/>
        <v>10437.89</v>
      </c>
      <c r="AC182">
        <f t="shared" si="198"/>
        <v>10437.89</v>
      </c>
      <c r="AD182">
        <f t="shared" si="199"/>
        <v>0</v>
      </c>
      <c r="AE182">
        <f t="shared" si="200"/>
        <v>0</v>
      </c>
      <c r="AF182">
        <f t="shared" si="201"/>
        <v>0</v>
      </c>
      <c r="AG182">
        <f t="shared" si="202"/>
        <v>0</v>
      </c>
      <c r="AH182">
        <f t="shared" si="203"/>
        <v>0</v>
      </c>
      <c r="AI182">
        <f t="shared" si="204"/>
        <v>0</v>
      </c>
      <c r="AJ182">
        <f t="shared" si="205"/>
        <v>0</v>
      </c>
      <c r="AK182">
        <v>10437.89</v>
      </c>
      <c r="AL182">
        <v>10437.89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78</v>
      </c>
      <c r="AU182">
        <v>52</v>
      </c>
      <c r="AV182">
        <v>1</v>
      </c>
      <c r="AW182">
        <v>1</v>
      </c>
      <c r="AZ182">
        <v>1</v>
      </c>
      <c r="BA182">
        <v>1</v>
      </c>
      <c r="BB182">
        <v>1</v>
      </c>
      <c r="BC182">
        <v>3.53</v>
      </c>
      <c r="BD182" t="s">
        <v>6</v>
      </c>
      <c r="BE182" t="s">
        <v>6</v>
      </c>
      <c r="BF182" t="s">
        <v>6</v>
      </c>
      <c r="BG182" t="s">
        <v>6</v>
      </c>
      <c r="BH182">
        <v>3</v>
      </c>
      <c r="BI182">
        <v>2</v>
      </c>
      <c r="BJ182" t="s">
        <v>6</v>
      </c>
      <c r="BM182">
        <v>111002</v>
      </c>
      <c r="BN182">
        <v>0</v>
      </c>
      <c r="BO182" t="s">
        <v>6</v>
      </c>
      <c r="BP182">
        <v>0</v>
      </c>
      <c r="BQ182">
        <v>3</v>
      </c>
      <c r="BR182">
        <v>0</v>
      </c>
      <c r="BS182">
        <v>1</v>
      </c>
      <c r="BT182">
        <v>1</v>
      </c>
      <c r="BU182">
        <v>1</v>
      </c>
      <c r="BV182">
        <v>1</v>
      </c>
      <c r="BW182">
        <v>1</v>
      </c>
      <c r="BX182">
        <v>1</v>
      </c>
      <c r="BY182" t="s">
        <v>6</v>
      </c>
      <c r="BZ182">
        <v>92</v>
      </c>
      <c r="CA182">
        <v>65</v>
      </c>
      <c r="CF182">
        <v>0</v>
      </c>
      <c r="CG182">
        <v>0</v>
      </c>
      <c r="CM182">
        <v>0</v>
      </c>
      <c r="CN182" t="s">
        <v>6</v>
      </c>
      <c r="CO182">
        <v>0</v>
      </c>
      <c r="CP182">
        <f t="shared" si="206"/>
        <v>36845.75</v>
      </c>
      <c r="CQ182">
        <f t="shared" si="207"/>
        <v>36845.751699999993</v>
      </c>
      <c r="CR182">
        <f t="shared" si="208"/>
        <v>0</v>
      </c>
      <c r="CS182">
        <f t="shared" si="209"/>
        <v>0</v>
      </c>
      <c r="CT182">
        <f t="shared" si="210"/>
        <v>0</v>
      </c>
      <c r="CU182">
        <f t="shared" si="211"/>
        <v>0</v>
      </c>
      <c r="CV182">
        <f t="shared" si="212"/>
        <v>0</v>
      </c>
      <c r="CW182">
        <f t="shared" si="213"/>
        <v>0</v>
      </c>
      <c r="CX182">
        <f t="shared" si="214"/>
        <v>0</v>
      </c>
      <c r="CY182">
        <f t="shared" si="215"/>
        <v>0</v>
      </c>
      <c r="CZ182">
        <f t="shared" si="216"/>
        <v>0</v>
      </c>
      <c r="DC182" t="s">
        <v>6</v>
      </c>
      <c r="DD182" t="s">
        <v>6</v>
      </c>
      <c r="DE182" t="s">
        <v>6</v>
      </c>
      <c r="DF182" t="s">
        <v>6</v>
      </c>
      <c r="DG182" t="s">
        <v>6</v>
      </c>
      <c r="DH182" t="s">
        <v>6</v>
      </c>
      <c r="DI182" t="s">
        <v>6</v>
      </c>
      <c r="DJ182" t="s">
        <v>6</v>
      </c>
      <c r="DK182" t="s">
        <v>6</v>
      </c>
      <c r="DL182" t="s">
        <v>6</v>
      </c>
      <c r="DM182" t="s">
        <v>6</v>
      </c>
      <c r="DN182">
        <v>0</v>
      </c>
      <c r="DO182">
        <v>0</v>
      </c>
      <c r="DP182">
        <v>1</v>
      </c>
      <c r="DQ182">
        <v>1</v>
      </c>
      <c r="DU182">
        <v>1013</v>
      </c>
      <c r="DV182" t="s">
        <v>18</v>
      </c>
      <c r="DW182" t="s">
        <v>18</v>
      </c>
      <c r="DX182">
        <v>1</v>
      </c>
      <c r="EE182">
        <v>16510377</v>
      </c>
      <c r="EF182">
        <v>3</v>
      </c>
      <c r="EG182" t="s">
        <v>23</v>
      </c>
      <c r="EH182">
        <v>0</v>
      </c>
      <c r="EI182" t="s">
        <v>6</v>
      </c>
      <c r="EJ182">
        <v>2</v>
      </c>
      <c r="EK182">
        <v>111002</v>
      </c>
      <c r="EL182" t="s">
        <v>283</v>
      </c>
      <c r="EM182" t="s">
        <v>284</v>
      </c>
      <c r="EO182" t="s">
        <v>6</v>
      </c>
      <c r="EQ182">
        <v>0</v>
      </c>
      <c r="ER182">
        <v>36845.760000000002</v>
      </c>
      <c r="ES182">
        <v>10437.89</v>
      </c>
      <c r="ET182">
        <v>0</v>
      </c>
      <c r="EU182">
        <v>0</v>
      </c>
      <c r="EV182">
        <v>0</v>
      </c>
      <c r="EW182">
        <v>0</v>
      </c>
      <c r="EX182">
        <v>0</v>
      </c>
      <c r="EZ182">
        <v>5</v>
      </c>
      <c r="FC182">
        <v>1</v>
      </c>
      <c r="FD182">
        <v>18</v>
      </c>
      <c r="FF182">
        <v>43478</v>
      </c>
      <c r="FQ182">
        <v>0</v>
      </c>
      <c r="FR182">
        <f t="shared" si="217"/>
        <v>0</v>
      </c>
      <c r="FS182">
        <v>0</v>
      </c>
      <c r="FV182" t="s">
        <v>153</v>
      </c>
      <c r="FW182" t="s">
        <v>154</v>
      </c>
      <c r="FX182">
        <v>92</v>
      </c>
      <c r="FY182">
        <v>65</v>
      </c>
      <c r="GA182" t="s">
        <v>306</v>
      </c>
      <c r="GD182">
        <v>0</v>
      </c>
      <c r="GF182">
        <v>2057419615</v>
      </c>
      <c r="GG182">
        <v>2</v>
      </c>
      <c r="GH182">
        <v>3</v>
      </c>
      <c r="GI182">
        <v>3</v>
      </c>
      <c r="GJ182">
        <v>0</v>
      </c>
      <c r="GK182">
        <f>ROUND(R182*(S12)/100,2)</f>
        <v>0</v>
      </c>
      <c r="GL182">
        <f t="shared" si="218"/>
        <v>0</v>
      </c>
      <c r="GM182">
        <f t="shared" si="219"/>
        <v>36845.75</v>
      </c>
      <c r="GN182">
        <f t="shared" si="220"/>
        <v>0</v>
      </c>
      <c r="GO182">
        <f t="shared" si="221"/>
        <v>36845.75</v>
      </c>
      <c r="GP182">
        <f t="shared" si="222"/>
        <v>0</v>
      </c>
      <c r="GR182">
        <v>1</v>
      </c>
      <c r="GS182">
        <v>1</v>
      </c>
      <c r="GT182">
        <v>0</v>
      </c>
      <c r="GU182" t="s">
        <v>6</v>
      </c>
      <c r="GV182">
        <f t="shared" si="223"/>
        <v>0</v>
      </c>
      <c r="GW182">
        <v>1</v>
      </c>
      <c r="GX182">
        <f t="shared" si="224"/>
        <v>0</v>
      </c>
      <c r="HA182">
        <v>0</v>
      </c>
      <c r="HB182">
        <v>0</v>
      </c>
      <c r="IK182">
        <v>0</v>
      </c>
    </row>
    <row r="184" spans="1:255" x14ac:dyDescent="0.2">
      <c r="A184" s="3">
        <v>51</v>
      </c>
      <c r="B184" s="3">
        <f>B71</f>
        <v>1</v>
      </c>
      <c r="C184" s="3">
        <f>A71</f>
        <v>4</v>
      </c>
      <c r="D184" s="3">
        <f>ROW(A71)</f>
        <v>71</v>
      </c>
      <c r="E184" s="3"/>
      <c r="F184" s="3" t="str">
        <f>IF(F71&lt;&gt;"",F71,"")</f>
        <v>Новый раздел</v>
      </c>
      <c r="G184" s="3" t="str">
        <f>IF(G71&lt;&gt;"",G71,"")</f>
        <v>Раздел 2 Основное оборудование</v>
      </c>
      <c r="H184" s="3">
        <v>0</v>
      </c>
      <c r="I184" s="3"/>
      <c r="J184" s="3"/>
      <c r="K184" s="3"/>
      <c r="L184" s="3"/>
      <c r="M184" s="3"/>
      <c r="N184" s="3"/>
      <c r="O184" s="3">
        <f t="shared" ref="O184:T184" si="225">ROUND(AB184,2)</f>
        <v>111963.64</v>
      </c>
      <c r="P184" s="3">
        <f t="shared" si="225"/>
        <v>90079.26</v>
      </c>
      <c r="Q184" s="3">
        <f t="shared" si="225"/>
        <v>385.94</v>
      </c>
      <c r="R184" s="3">
        <f t="shared" si="225"/>
        <v>48.93</v>
      </c>
      <c r="S184" s="3">
        <f t="shared" si="225"/>
        <v>21498.44</v>
      </c>
      <c r="T184" s="3">
        <f t="shared" si="225"/>
        <v>0</v>
      </c>
      <c r="U184" s="3">
        <f>AH184</f>
        <v>2363.63</v>
      </c>
      <c r="V184" s="3">
        <f>AI184</f>
        <v>4.08</v>
      </c>
      <c r="W184" s="3">
        <f>ROUND(AJ184,2)</f>
        <v>0</v>
      </c>
      <c r="X184" s="3">
        <f>ROUND(AK184,2)</f>
        <v>18887.900000000001</v>
      </c>
      <c r="Y184" s="3">
        <f>ROUND(AL184,2)</f>
        <v>13608.32</v>
      </c>
      <c r="Z184" s="3"/>
      <c r="AA184" s="3"/>
      <c r="AB184" s="3">
        <f>ROUND(SUMIF(AA75:AA182,"=16670159",O75:O182),2)</f>
        <v>111963.64</v>
      </c>
      <c r="AC184" s="3">
        <f>ROUND(SUMIF(AA75:AA182,"=16670159",P75:P182),2)</f>
        <v>90079.26</v>
      </c>
      <c r="AD184" s="3">
        <f>ROUND(SUMIF(AA75:AA182,"=16670159",Q75:Q182),2)</f>
        <v>385.94</v>
      </c>
      <c r="AE184" s="3">
        <f>ROUND(SUMIF(AA75:AA182,"=16670159",R75:R182),2)</f>
        <v>48.93</v>
      </c>
      <c r="AF184" s="3">
        <f>ROUND(SUMIF(AA75:AA182,"=16670159",S75:S182),2)</f>
        <v>21498.44</v>
      </c>
      <c r="AG184" s="3">
        <f>ROUND(SUMIF(AA75:AA182,"=16670159",T75:T182),2)</f>
        <v>0</v>
      </c>
      <c r="AH184" s="3">
        <f>SUMIF(AA75:AA182,"=16670159",U75:U182)</f>
        <v>2363.63</v>
      </c>
      <c r="AI184" s="3">
        <f>SUMIF(AA75:AA182,"=16670159",V75:V182)</f>
        <v>4.08</v>
      </c>
      <c r="AJ184" s="3">
        <f>ROUND(SUMIF(AA75:AA182,"=16670159",W75:W182),2)</f>
        <v>0</v>
      </c>
      <c r="AK184" s="3">
        <f>ROUND(SUMIF(AA75:AA182,"=16670159",X75:X182),2)</f>
        <v>18887.900000000001</v>
      </c>
      <c r="AL184" s="3">
        <f>ROUND(SUMIF(AA75:AA182,"=16670159",Y75:Y182),2)</f>
        <v>13608.32</v>
      </c>
      <c r="AM184" s="3"/>
      <c r="AN184" s="3"/>
      <c r="AO184" s="3">
        <f t="shared" ref="AO184:BC184" si="226">ROUND(BX184,2)</f>
        <v>0</v>
      </c>
      <c r="AP184" s="3">
        <f t="shared" si="226"/>
        <v>0</v>
      </c>
      <c r="AQ184" s="3">
        <f t="shared" si="226"/>
        <v>0</v>
      </c>
      <c r="AR184" s="3">
        <f t="shared" si="226"/>
        <v>144459.85999999999</v>
      </c>
      <c r="AS184" s="3">
        <f t="shared" si="226"/>
        <v>0</v>
      </c>
      <c r="AT184" s="3">
        <f t="shared" si="226"/>
        <v>144459.85999999999</v>
      </c>
      <c r="AU184" s="3">
        <f t="shared" si="226"/>
        <v>0</v>
      </c>
      <c r="AV184" s="3">
        <f t="shared" si="226"/>
        <v>90079.26</v>
      </c>
      <c r="AW184" s="3">
        <f t="shared" si="226"/>
        <v>90079.26</v>
      </c>
      <c r="AX184" s="3">
        <f t="shared" si="226"/>
        <v>0</v>
      </c>
      <c r="AY184" s="3">
        <f t="shared" si="226"/>
        <v>90079.26</v>
      </c>
      <c r="AZ184" s="3">
        <f t="shared" si="226"/>
        <v>0</v>
      </c>
      <c r="BA184" s="3">
        <f t="shared" si="226"/>
        <v>0</v>
      </c>
      <c r="BB184" s="3">
        <f t="shared" si="226"/>
        <v>0</v>
      </c>
      <c r="BC184" s="3">
        <f t="shared" si="226"/>
        <v>0</v>
      </c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>
        <f>ROUND(SUMIF(AA75:AA182,"=16670159",FQ75:FQ182),2)</f>
        <v>0</v>
      </c>
      <c r="BY184" s="3">
        <f>ROUND(SUMIF(AA75:AA182,"=16670159",FR75:FR182),2)</f>
        <v>0</v>
      </c>
      <c r="BZ184" s="3">
        <f>ROUND(SUMIF(AA75:AA182,"=16670159",GL75:GL182),2)</f>
        <v>0</v>
      </c>
      <c r="CA184" s="3">
        <f>ROUND(SUMIF(AA75:AA182,"=16670159",GM75:GM182),2)</f>
        <v>144459.85999999999</v>
      </c>
      <c r="CB184" s="3">
        <f>ROUND(SUMIF(AA75:AA182,"=16670159",GN75:GN182),2)</f>
        <v>0</v>
      </c>
      <c r="CC184" s="3">
        <f>ROUND(SUMIF(AA75:AA182,"=16670159",GO75:GO182),2)</f>
        <v>144459.85999999999</v>
      </c>
      <c r="CD184" s="3">
        <f>ROUND(SUMIF(AA75:AA182,"=16670159",GP75:GP182),2)</f>
        <v>0</v>
      </c>
      <c r="CE184" s="3">
        <f>AC184-BX184</f>
        <v>90079.26</v>
      </c>
      <c r="CF184" s="3">
        <f>AC184-BY184</f>
        <v>90079.26</v>
      </c>
      <c r="CG184" s="3">
        <f>BX184-BZ184</f>
        <v>0</v>
      </c>
      <c r="CH184" s="3">
        <f>AC184-BX184-BY184+BZ184</f>
        <v>90079.26</v>
      </c>
      <c r="CI184" s="3">
        <f>BY184-BZ184</f>
        <v>0</v>
      </c>
      <c r="CJ184" s="3">
        <f>ROUND(SUMIF(AA75:AA182,"=16670159",GX75:GX182),2)</f>
        <v>0</v>
      </c>
      <c r="CK184" s="3">
        <f>ROUND(SUMIF(AA75:AA182,"=16670159",GY75:GY182),2)</f>
        <v>0</v>
      </c>
      <c r="CL184" s="3">
        <f>ROUND(SUMIF(AA75:AA182,"=16670159",GZ75:GZ182),2)</f>
        <v>0</v>
      </c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4">
        <f t="shared" ref="DG184:DL184" si="227">ROUND(DT184,2)</f>
        <v>1634200.66</v>
      </c>
      <c r="DH184" s="4">
        <f t="shared" si="227"/>
        <v>1491295.64</v>
      </c>
      <c r="DI184" s="4">
        <f t="shared" si="227"/>
        <v>2520.19</v>
      </c>
      <c r="DJ184" s="4">
        <f t="shared" si="227"/>
        <v>319.52</v>
      </c>
      <c r="DK184" s="4">
        <f t="shared" si="227"/>
        <v>140384.82999999999</v>
      </c>
      <c r="DL184" s="4">
        <f t="shared" si="227"/>
        <v>0</v>
      </c>
      <c r="DM184" s="4">
        <f>DZ184</f>
        <v>2363.63</v>
      </c>
      <c r="DN184" s="4">
        <f>EA184</f>
        <v>4.08</v>
      </c>
      <c r="DO184" s="4">
        <f>ROUND(EB184,2)</f>
        <v>0</v>
      </c>
      <c r="DP184" s="4">
        <f>ROUND(EC184,2)</f>
        <v>123337.99</v>
      </c>
      <c r="DQ184" s="4">
        <f>ROUND(ED184,2)</f>
        <v>88862.42</v>
      </c>
      <c r="DR184" s="4"/>
      <c r="DS184" s="4"/>
      <c r="DT184" s="4">
        <f>ROUND(SUMIF(AA75:AA182,"=16670161",O75:O182),2)</f>
        <v>1634200.66</v>
      </c>
      <c r="DU184" s="4">
        <f>ROUND(SUMIF(AA75:AA182,"=16670161",P75:P182),2)</f>
        <v>1491295.64</v>
      </c>
      <c r="DV184" s="4">
        <f>ROUND(SUMIF(AA75:AA182,"=16670161",Q75:Q182),2)</f>
        <v>2520.19</v>
      </c>
      <c r="DW184" s="4">
        <f>ROUND(SUMIF(AA75:AA182,"=16670161",R75:R182),2)</f>
        <v>319.52</v>
      </c>
      <c r="DX184" s="4">
        <f>ROUND(SUMIF(AA75:AA182,"=16670161",S75:S182),2)</f>
        <v>140384.82999999999</v>
      </c>
      <c r="DY184" s="4">
        <f>ROUND(SUMIF(AA75:AA182,"=16670161",T75:T182),2)</f>
        <v>0</v>
      </c>
      <c r="DZ184" s="4">
        <f>SUMIF(AA75:AA182,"=16670161",U75:U182)</f>
        <v>2363.63</v>
      </c>
      <c r="EA184" s="4">
        <f>SUMIF(AA75:AA182,"=16670161",V75:V182)</f>
        <v>4.08</v>
      </c>
      <c r="EB184" s="4">
        <f>ROUND(SUMIF(AA75:AA182,"=16670161",W75:W182),2)</f>
        <v>0</v>
      </c>
      <c r="EC184" s="4">
        <f>ROUND(SUMIF(AA75:AA182,"=16670161",X75:X182),2)</f>
        <v>123337.99</v>
      </c>
      <c r="ED184" s="4">
        <f>ROUND(SUMIF(AA75:AA182,"=16670161",Y75:Y182),2)</f>
        <v>88862.42</v>
      </c>
      <c r="EE184" s="4"/>
      <c r="EF184" s="4"/>
      <c r="EG184" s="4">
        <f t="shared" ref="EG184:EU184" si="228">ROUND(FP184,2)</f>
        <v>0</v>
      </c>
      <c r="EH184" s="4">
        <f t="shared" si="228"/>
        <v>0</v>
      </c>
      <c r="EI184" s="4">
        <f t="shared" si="228"/>
        <v>0</v>
      </c>
      <c r="EJ184" s="4">
        <f t="shared" si="228"/>
        <v>1846401.07</v>
      </c>
      <c r="EK184" s="4">
        <f t="shared" si="228"/>
        <v>0</v>
      </c>
      <c r="EL184" s="4">
        <f t="shared" si="228"/>
        <v>1846401.07</v>
      </c>
      <c r="EM184" s="4">
        <f t="shared" si="228"/>
        <v>0</v>
      </c>
      <c r="EN184" s="4">
        <f t="shared" si="228"/>
        <v>1491295.64</v>
      </c>
      <c r="EO184" s="4">
        <f t="shared" si="228"/>
        <v>1491295.64</v>
      </c>
      <c r="EP184" s="4">
        <f t="shared" si="228"/>
        <v>0</v>
      </c>
      <c r="EQ184" s="4">
        <f t="shared" si="228"/>
        <v>1491295.64</v>
      </c>
      <c r="ER184" s="4">
        <f t="shared" si="228"/>
        <v>0</v>
      </c>
      <c r="ES184" s="4">
        <f t="shared" si="228"/>
        <v>0</v>
      </c>
      <c r="ET184" s="4">
        <f t="shared" si="228"/>
        <v>0</v>
      </c>
      <c r="EU184" s="4">
        <f t="shared" si="228"/>
        <v>0</v>
      </c>
      <c r="EV184" s="4"/>
      <c r="EW184" s="4"/>
      <c r="EX184" s="4"/>
      <c r="EY184" s="4"/>
      <c r="EZ184" s="4"/>
      <c r="FA184" s="4"/>
      <c r="FB184" s="4"/>
      <c r="FC184" s="4"/>
      <c r="FD184" s="4"/>
      <c r="FE184" s="4"/>
      <c r="FF184" s="4"/>
      <c r="FG184" s="4"/>
      <c r="FH184" s="4"/>
      <c r="FI184" s="4"/>
      <c r="FJ184" s="4"/>
      <c r="FK184" s="4"/>
      <c r="FL184" s="4"/>
      <c r="FM184" s="4"/>
      <c r="FN184" s="4"/>
      <c r="FO184" s="4"/>
      <c r="FP184" s="4">
        <f>ROUND(SUMIF(AA75:AA182,"=16670161",FQ75:FQ182),2)</f>
        <v>0</v>
      </c>
      <c r="FQ184" s="4">
        <f>ROUND(SUMIF(AA75:AA182,"=16670161",FR75:FR182),2)</f>
        <v>0</v>
      </c>
      <c r="FR184" s="4">
        <f>ROUND(SUMIF(AA75:AA182,"=16670161",GL75:GL182),2)</f>
        <v>0</v>
      </c>
      <c r="FS184" s="4">
        <f>ROUND(SUMIF(AA75:AA182,"=16670161",GM75:GM182),2)</f>
        <v>1846401.07</v>
      </c>
      <c r="FT184" s="4">
        <f>ROUND(SUMIF(AA75:AA182,"=16670161",GN75:GN182),2)</f>
        <v>0</v>
      </c>
      <c r="FU184" s="4">
        <f>ROUND(SUMIF(AA75:AA182,"=16670161",GO75:GO182),2)</f>
        <v>1846401.07</v>
      </c>
      <c r="FV184" s="4">
        <f>ROUND(SUMIF(AA75:AA182,"=16670161",GP75:GP182),2)</f>
        <v>0</v>
      </c>
      <c r="FW184" s="4">
        <f>DU184-FP184</f>
        <v>1491295.64</v>
      </c>
      <c r="FX184" s="4">
        <f>DU184-FQ184</f>
        <v>1491295.64</v>
      </c>
      <c r="FY184" s="4">
        <f>FP184-FR184</f>
        <v>0</v>
      </c>
      <c r="FZ184" s="4">
        <f>DU184-FP184-FQ184+FR184</f>
        <v>1491295.64</v>
      </c>
      <c r="GA184" s="4">
        <f>FQ184-FR184</f>
        <v>0</v>
      </c>
      <c r="GB184" s="4">
        <f>ROUND(SUMIF(AA75:AA182,"=16670161",GX75:GX182),2)</f>
        <v>0</v>
      </c>
      <c r="GC184" s="4">
        <f>ROUND(SUMIF(AA75:AA182,"=16670161",GY75:GY182),2)</f>
        <v>0</v>
      </c>
      <c r="GD184" s="4">
        <f>ROUND(SUMIF(AA75:AA182,"=16670161",GZ75:GZ182),2)</f>
        <v>0</v>
      </c>
      <c r="GE184" s="4"/>
      <c r="GF184" s="4"/>
      <c r="GG184" s="4"/>
      <c r="GH184" s="4"/>
      <c r="GI184" s="4"/>
      <c r="GJ184" s="4"/>
      <c r="GK184" s="4"/>
      <c r="GL184" s="4"/>
      <c r="GM184" s="4"/>
      <c r="GN184" s="4"/>
      <c r="GO184" s="4"/>
      <c r="GP184" s="4"/>
      <c r="GQ184" s="4"/>
      <c r="GR184" s="4"/>
      <c r="GS184" s="4"/>
      <c r="GT184" s="4"/>
      <c r="GU184" s="4"/>
      <c r="GV184" s="4"/>
      <c r="GW184" s="4"/>
      <c r="GX184" s="4">
        <v>0</v>
      </c>
    </row>
    <row r="186" spans="1:255" x14ac:dyDescent="0.2">
      <c r="A186" s="5">
        <v>50</v>
      </c>
      <c r="B186" s="5">
        <v>0</v>
      </c>
      <c r="C186" s="5">
        <v>0</v>
      </c>
      <c r="D186" s="5">
        <v>1</v>
      </c>
      <c r="E186" s="5">
        <v>201</v>
      </c>
      <c r="F186" s="5">
        <f>ROUND(Source!O184,O186)</f>
        <v>111963.64</v>
      </c>
      <c r="G186" s="5" t="s">
        <v>48</v>
      </c>
      <c r="H186" s="5" t="s">
        <v>49</v>
      </c>
      <c r="I186" s="5"/>
      <c r="J186" s="5"/>
      <c r="K186" s="5">
        <v>201</v>
      </c>
      <c r="L186" s="5">
        <v>1</v>
      </c>
      <c r="M186" s="5">
        <v>3</v>
      </c>
      <c r="N186" s="5" t="s">
        <v>6</v>
      </c>
      <c r="O186" s="5">
        <v>2</v>
      </c>
      <c r="P186" s="5">
        <f>ROUND(Source!DG184,O186)</f>
        <v>1634200.66</v>
      </c>
      <c r="Q186" s="5"/>
      <c r="R186" s="5"/>
      <c r="S186" s="5"/>
      <c r="T186" s="5"/>
      <c r="U186" s="5"/>
      <c r="V186" s="5"/>
      <c r="W186" s="5"/>
    </row>
    <row r="187" spans="1:255" x14ac:dyDescent="0.2">
      <c r="A187" s="5">
        <v>50</v>
      </c>
      <c r="B187" s="5">
        <v>0</v>
      </c>
      <c r="C187" s="5">
        <v>0</v>
      </c>
      <c r="D187" s="5">
        <v>1</v>
      </c>
      <c r="E187" s="5">
        <v>202</v>
      </c>
      <c r="F187" s="5">
        <f>ROUND(Source!P184,O187)</f>
        <v>90079.26</v>
      </c>
      <c r="G187" s="5" t="s">
        <v>50</v>
      </c>
      <c r="H187" s="5" t="s">
        <v>51</v>
      </c>
      <c r="I187" s="5"/>
      <c r="J187" s="5"/>
      <c r="K187" s="5">
        <v>202</v>
      </c>
      <c r="L187" s="5">
        <v>2</v>
      </c>
      <c r="M187" s="5">
        <v>3</v>
      </c>
      <c r="N187" s="5" t="s">
        <v>6</v>
      </c>
      <c r="O187" s="5">
        <v>2</v>
      </c>
      <c r="P187" s="5">
        <f>ROUND(Source!DH184,O187)</f>
        <v>1491295.64</v>
      </c>
      <c r="Q187" s="5"/>
      <c r="R187" s="5"/>
      <c r="S187" s="5"/>
      <c r="T187" s="5"/>
      <c r="U187" s="5"/>
      <c r="V187" s="5"/>
      <c r="W187" s="5"/>
    </row>
    <row r="188" spans="1:255" x14ac:dyDescent="0.2">
      <c r="A188" s="5">
        <v>50</v>
      </c>
      <c r="B188" s="5">
        <v>0</v>
      </c>
      <c r="C188" s="5">
        <v>0</v>
      </c>
      <c r="D188" s="5">
        <v>1</v>
      </c>
      <c r="E188" s="5">
        <v>222</v>
      </c>
      <c r="F188" s="5">
        <f>ROUND(Source!AO184,O188)</f>
        <v>0</v>
      </c>
      <c r="G188" s="5" t="s">
        <v>52</v>
      </c>
      <c r="H188" s="5" t="s">
        <v>53</v>
      </c>
      <c r="I188" s="5"/>
      <c r="J188" s="5"/>
      <c r="K188" s="5">
        <v>222</v>
      </c>
      <c r="L188" s="5">
        <v>3</v>
      </c>
      <c r="M188" s="5">
        <v>3</v>
      </c>
      <c r="N188" s="5" t="s">
        <v>6</v>
      </c>
      <c r="O188" s="5">
        <v>2</v>
      </c>
      <c r="P188" s="5">
        <f>ROUND(Source!EG184,O188)</f>
        <v>0</v>
      </c>
      <c r="Q188" s="5"/>
      <c r="R188" s="5"/>
      <c r="S188" s="5"/>
      <c r="T188" s="5"/>
      <c r="U188" s="5"/>
      <c r="V188" s="5"/>
      <c r="W188" s="5"/>
    </row>
    <row r="189" spans="1:255" x14ac:dyDescent="0.2">
      <c r="A189" s="5">
        <v>50</v>
      </c>
      <c r="B189" s="5">
        <v>0</v>
      </c>
      <c r="C189" s="5">
        <v>0</v>
      </c>
      <c r="D189" s="5">
        <v>1</v>
      </c>
      <c r="E189" s="5">
        <v>225</v>
      </c>
      <c r="F189" s="5">
        <f>ROUND(Source!AV184,O189)</f>
        <v>90079.26</v>
      </c>
      <c r="G189" s="5" t="s">
        <v>54</v>
      </c>
      <c r="H189" s="5" t="s">
        <v>55</v>
      </c>
      <c r="I189" s="5"/>
      <c r="J189" s="5"/>
      <c r="K189" s="5">
        <v>225</v>
      </c>
      <c r="L189" s="5">
        <v>4</v>
      </c>
      <c r="M189" s="5">
        <v>3</v>
      </c>
      <c r="N189" s="5" t="s">
        <v>6</v>
      </c>
      <c r="O189" s="5">
        <v>2</v>
      </c>
      <c r="P189" s="5">
        <f>ROUND(Source!EN184,O189)</f>
        <v>1491295.64</v>
      </c>
      <c r="Q189" s="5"/>
      <c r="R189" s="5"/>
      <c r="S189" s="5"/>
      <c r="T189" s="5"/>
      <c r="U189" s="5"/>
      <c r="V189" s="5"/>
      <c r="W189" s="5"/>
    </row>
    <row r="190" spans="1:255" x14ac:dyDescent="0.2">
      <c r="A190" s="5">
        <v>50</v>
      </c>
      <c r="B190" s="5">
        <v>0</v>
      </c>
      <c r="C190" s="5">
        <v>0</v>
      </c>
      <c r="D190" s="5">
        <v>1</v>
      </c>
      <c r="E190" s="5">
        <v>226</v>
      </c>
      <c r="F190" s="5">
        <f>ROUND(Source!AW184,O190)</f>
        <v>90079.26</v>
      </c>
      <c r="G190" s="5" t="s">
        <v>56</v>
      </c>
      <c r="H190" s="5" t="s">
        <v>57</v>
      </c>
      <c r="I190" s="5"/>
      <c r="J190" s="5"/>
      <c r="K190" s="5">
        <v>226</v>
      </c>
      <c r="L190" s="5">
        <v>5</v>
      </c>
      <c r="M190" s="5">
        <v>3</v>
      </c>
      <c r="N190" s="5" t="s">
        <v>6</v>
      </c>
      <c r="O190" s="5">
        <v>2</v>
      </c>
      <c r="P190" s="5">
        <f>ROUND(Source!EO184,O190)</f>
        <v>1491295.64</v>
      </c>
      <c r="Q190" s="5"/>
      <c r="R190" s="5"/>
      <c r="S190" s="5"/>
      <c r="T190" s="5"/>
      <c r="U190" s="5"/>
      <c r="V190" s="5"/>
      <c r="W190" s="5"/>
    </row>
    <row r="191" spans="1:255" x14ac:dyDescent="0.2">
      <c r="A191" s="5">
        <v>50</v>
      </c>
      <c r="B191" s="5">
        <v>0</v>
      </c>
      <c r="C191" s="5">
        <v>0</v>
      </c>
      <c r="D191" s="5">
        <v>1</v>
      </c>
      <c r="E191" s="5">
        <v>227</v>
      </c>
      <c r="F191" s="5">
        <f>ROUND(Source!AX184,O191)</f>
        <v>0</v>
      </c>
      <c r="G191" s="5" t="s">
        <v>58</v>
      </c>
      <c r="H191" s="5" t="s">
        <v>59</v>
      </c>
      <c r="I191" s="5"/>
      <c r="J191" s="5"/>
      <c r="K191" s="5">
        <v>227</v>
      </c>
      <c r="L191" s="5">
        <v>6</v>
      </c>
      <c r="M191" s="5">
        <v>3</v>
      </c>
      <c r="N191" s="5" t="s">
        <v>6</v>
      </c>
      <c r="O191" s="5">
        <v>2</v>
      </c>
      <c r="P191" s="5">
        <f>ROUND(Source!EP184,O191)</f>
        <v>0</v>
      </c>
      <c r="Q191" s="5"/>
      <c r="R191" s="5"/>
      <c r="S191" s="5"/>
      <c r="T191" s="5"/>
      <c r="U191" s="5"/>
      <c r="V191" s="5"/>
      <c r="W191" s="5"/>
    </row>
    <row r="192" spans="1:255" x14ac:dyDescent="0.2">
      <c r="A192" s="5">
        <v>50</v>
      </c>
      <c r="B192" s="5">
        <v>0</v>
      </c>
      <c r="C192" s="5">
        <v>0</v>
      </c>
      <c r="D192" s="5">
        <v>1</v>
      </c>
      <c r="E192" s="5">
        <v>228</v>
      </c>
      <c r="F192" s="5">
        <f>ROUND(Source!AY184,O192)</f>
        <v>90079.26</v>
      </c>
      <c r="G192" s="5" t="s">
        <v>60</v>
      </c>
      <c r="H192" s="5" t="s">
        <v>61</v>
      </c>
      <c r="I192" s="5"/>
      <c r="J192" s="5"/>
      <c r="K192" s="5">
        <v>228</v>
      </c>
      <c r="L192" s="5">
        <v>7</v>
      </c>
      <c r="M192" s="5">
        <v>3</v>
      </c>
      <c r="N192" s="5" t="s">
        <v>6</v>
      </c>
      <c r="O192" s="5">
        <v>2</v>
      </c>
      <c r="P192" s="5">
        <f>ROUND(Source!EQ184,O192)</f>
        <v>1491295.64</v>
      </c>
      <c r="Q192" s="5"/>
      <c r="R192" s="5"/>
      <c r="S192" s="5"/>
      <c r="T192" s="5"/>
      <c r="U192" s="5"/>
      <c r="V192" s="5"/>
      <c r="W192" s="5"/>
    </row>
    <row r="193" spans="1:23" x14ac:dyDescent="0.2">
      <c r="A193" s="5">
        <v>50</v>
      </c>
      <c r="B193" s="5">
        <v>0</v>
      </c>
      <c r="C193" s="5">
        <v>0</v>
      </c>
      <c r="D193" s="5">
        <v>1</v>
      </c>
      <c r="E193" s="5">
        <v>216</v>
      </c>
      <c r="F193" s="5">
        <f>ROUND(Source!AP184,O193)</f>
        <v>0</v>
      </c>
      <c r="G193" s="5" t="s">
        <v>62</v>
      </c>
      <c r="H193" s="5" t="s">
        <v>63</v>
      </c>
      <c r="I193" s="5"/>
      <c r="J193" s="5"/>
      <c r="K193" s="5">
        <v>216</v>
      </c>
      <c r="L193" s="5">
        <v>8</v>
      </c>
      <c r="M193" s="5">
        <v>3</v>
      </c>
      <c r="N193" s="5" t="s">
        <v>6</v>
      </c>
      <c r="O193" s="5">
        <v>2</v>
      </c>
      <c r="P193" s="5">
        <f>ROUND(Source!EH184,O193)</f>
        <v>0</v>
      </c>
      <c r="Q193" s="5"/>
      <c r="R193" s="5"/>
      <c r="S193" s="5"/>
      <c r="T193" s="5"/>
      <c r="U193" s="5"/>
      <c r="V193" s="5"/>
      <c r="W193" s="5"/>
    </row>
    <row r="194" spans="1:23" x14ac:dyDescent="0.2">
      <c r="A194" s="5">
        <v>50</v>
      </c>
      <c r="B194" s="5">
        <v>0</v>
      </c>
      <c r="C194" s="5">
        <v>0</v>
      </c>
      <c r="D194" s="5">
        <v>1</v>
      </c>
      <c r="E194" s="5">
        <v>223</v>
      </c>
      <c r="F194" s="5">
        <f>ROUND(Source!AQ184,O194)</f>
        <v>0</v>
      </c>
      <c r="G194" s="5" t="s">
        <v>64</v>
      </c>
      <c r="H194" s="5" t="s">
        <v>65</v>
      </c>
      <c r="I194" s="5"/>
      <c r="J194" s="5"/>
      <c r="K194" s="5">
        <v>223</v>
      </c>
      <c r="L194" s="5">
        <v>9</v>
      </c>
      <c r="M194" s="5">
        <v>3</v>
      </c>
      <c r="N194" s="5" t="s">
        <v>6</v>
      </c>
      <c r="O194" s="5">
        <v>2</v>
      </c>
      <c r="P194" s="5">
        <f>ROUND(Source!EI184,O194)</f>
        <v>0</v>
      </c>
      <c r="Q194" s="5"/>
      <c r="R194" s="5"/>
      <c r="S194" s="5"/>
      <c r="T194" s="5"/>
      <c r="U194" s="5"/>
      <c r="V194" s="5"/>
      <c r="W194" s="5"/>
    </row>
    <row r="195" spans="1:23" x14ac:dyDescent="0.2">
      <c r="A195" s="5">
        <v>50</v>
      </c>
      <c r="B195" s="5">
        <v>0</v>
      </c>
      <c r="C195" s="5">
        <v>0</v>
      </c>
      <c r="D195" s="5">
        <v>1</v>
      </c>
      <c r="E195" s="5">
        <v>229</v>
      </c>
      <c r="F195" s="5">
        <f>ROUND(Source!AZ184,O195)</f>
        <v>0</v>
      </c>
      <c r="G195" s="5" t="s">
        <v>66</v>
      </c>
      <c r="H195" s="5" t="s">
        <v>67</v>
      </c>
      <c r="I195" s="5"/>
      <c r="J195" s="5"/>
      <c r="K195" s="5">
        <v>229</v>
      </c>
      <c r="L195" s="5">
        <v>10</v>
      </c>
      <c r="M195" s="5">
        <v>3</v>
      </c>
      <c r="N195" s="5" t="s">
        <v>6</v>
      </c>
      <c r="O195" s="5">
        <v>2</v>
      </c>
      <c r="P195" s="5">
        <f>ROUND(Source!ER184,O195)</f>
        <v>0</v>
      </c>
      <c r="Q195" s="5"/>
      <c r="R195" s="5"/>
      <c r="S195" s="5"/>
      <c r="T195" s="5"/>
      <c r="U195" s="5"/>
      <c r="V195" s="5"/>
      <c r="W195" s="5"/>
    </row>
    <row r="196" spans="1:23" x14ac:dyDescent="0.2">
      <c r="A196" s="5">
        <v>50</v>
      </c>
      <c r="B196" s="5">
        <v>0</v>
      </c>
      <c r="C196" s="5">
        <v>0</v>
      </c>
      <c r="D196" s="5">
        <v>1</v>
      </c>
      <c r="E196" s="5">
        <v>203</v>
      </c>
      <c r="F196" s="5">
        <f>ROUND(Source!Q184,O196)</f>
        <v>385.94</v>
      </c>
      <c r="G196" s="5" t="s">
        <v>68</v>
      </c>
      <c r="H196" s="5" t="s">
        <v>69</v>
      </c>
      <c r="I196" s="5"/>
      <c r="J196" s="5"/>
      <c r="K196" s="5">
        <v>203</v>
      </c>
      <c r="L196" s="5">
        <v>11</v>
      </c>
      <c r="M196" s="5">
        <v>3</v>
      </c>
      <c r="N196" s="5" t="s">
        <v>6</v>
      </c>
      <c r="O196" s="5">
        <v>2</v>
      </c>
      <c r="P196" s="5">
        <f>ROUND(Source!DI184,O196)</f>
        <v>2520.19</v>
      </c>
      <c r="Q196" s="5"/>
      <c r="R196" s="5"/>
      <c r="S196" s="5"/>
      <c r="T196" s="5"/>
      <c r="U196" s="5"/>
      <c r="V196" s="5"/>
      <c r="W196" s="5"/>
    </row>
    <row r="197" spans="1:23" x14ac:dyDescent="0.2">
      <c r="A197" s="5">
        <v>50</v>
      </c>
      <c r="B197" s="5">
        <v>0</v>
      </c>
      <c r="C197" s="5">
        <v>0</v>
      </c>
      <c r="D197" s="5">
        <v>1</v>
      </c>
      <c r="E197" s="5">
        <v>231</v>
      </c>
      <c r="F197" s="5">
        <f>ROUND(Source!BB184,O197)</f>
        <v>0</v>
      </c>
      <c r="G197" s="5" t="s">
        <v>70</v>
      </c>
      <c r="H197" s="5" t="s">
        <v>71</v>
      </c>
      <c r="I197" s="5"/>
      <c r="J197" s="5"/>
      <c r="K197" s="5">
        <v>231</v>
      </c>
      <c r="L197" s="5">
        <v>12</v>
      </c>
      <c r="M197" s="5">
        <v>3</v>
      </c>
      <c r="N197" s="5" t="s">
        <v>6</v>
      </c>
      <c r="O197" s="5">
        <v>2</v>
      </c>
      <c r="P197" s="5">
        <f>ROUND(Source!ET184,O197)</f>
        <v>0</v>
      </c>
      <c r="Q197" s="5"/>
      <c r="R197" s="5"/>
      <c r="S197" s="5"/>
      <c r="T197" s="5"/>
      <c r="U197" s="5"/>
      <c r="V197" s="5"/>
      <c r="W197" s="5"/>
    </row>
    <row r="198" spans="1:23" x14ac:dyDescent="0.2">
      <c r="A198" s="5">
        <v>50</v>
      </c>
      <c r="B198" s="5">
        <v>0</v>
      </c>
      <c r="C198" s="5">
        <v>0</v>
      </c>
      <c r="D198" s="5">
        <v>1</v>
      </c>
      <c r="E198" s="5">
        <v>204</v>
      </c>
      <c r="F198" s="5">
        <f>ROUND(Source!R184,O198)</f>
        <v>48.93</v>
      </c>
      <c r="G198" s="5" t="s">
        <v>72</v>
      </c>
      <c r="H198" s="5" t="s">
        <v>73</v>
      </c>
      <c r="I198" s="5"/>
      <c r="J198" s="5"/>
      <c r="K198" s="5">
        <v>204</v>
      </c>
      <c r="L198" s="5">
        <v>13</v>
      </c>
      <c r="M198" s="5">
        <v>3</v>
      </c>
      <c r="N198" s="5" t="s">
        <v>6</v>
      </c>
      <c r="O198" s="5">
        <v>2</v>
      </c>
      <c r="P198" s="5">
        <f>ROUND(Source!DJ184,O198)</f>
        <v>319.52</v>
      </c>
      <c r="Q198" s="5"/>
      <c r="R198" s="5"/>
      <c r="S198" s="5"/>
      <c r="T198" s="5"/>
      <c r="U198" s="5"/>
      <c r="V198" s="5"/>
      <c r="W198" s="5"/>
    </row>
    <row r="199" spans="1:23" x14ac:dyDescent="0.2">
      <c r="A199" s="5">
        <v>50</v>
      </c>
      <c r="B199" s="5">
        <v>0</v>
      </c>
      <c r="C199" s="5">
        <v>0</v>
      </c>
      <c r="D199" s="5">
        <v>1</v>
      </c>
      <c r="E199" s="5">
        <v>205</v>
      </c>
      <c r="F199" s="5">
        <f>ROUND(Source!S184,O199)</f>
        <v>21498.44</v>
      </c>
      <c r="G199" s="5" t="s">
        <v>74</v>
      </c>
      <c r="H199" s="5" t="s">
        <v>75</v>
      </c>
      <c r="I199" s="5"/>
      <c r="J199" s="5"/>
      <c r="K199" s="5">
        <v>205</v>
      </c>
      <c r="L199" s="5">
        <v>14</v>
      </c>
      <c r="M199" s="5">
        <v>3</v>
      </c>
      <c r="N199" s="5" t="s">
        <v>6</v>
      </c>
      <c r="O199" s="5">
        <v>2</v>
      </c>
      <c r="P199" s="5">
        <f>ROUND(Source!DK184,O199)</f>
        <v>140384.82999999999</v>
      </c>
      <c r="Q199" s="5"/>
      <c r="R199" s="5"/>
      <c r="S199" s="5"/>
      <c r="T199" s="5"/>
      <c r="U199" s="5"/>
      <c r="V199" s="5"/>
      <c r="W199" s="5"/>
    </row>
    <row r="200" spans="1:23" x14ac:dyDescent="0.2">
      <c r="A200" s="5">
        <v>50</v>
      </c>
      <c r="B200" s="5">
        <v>0</v>
      </c>
      <c r="C200" s="5">
        <v>0</v>
      </c>
      <c r="D200" s="5">
        <v>1</v>
      </c>
      <c r="E200" s="5">
        <v>232</v>
      </c>
      <c r="F200" s="5">
        <f>ROUND(Source!BC184,O200)</f>
        <v>0</v>
      </c>
      <c r="G200" s="5" t="s">
        <v>76</v>
      </c>
      <c r="H200" s="5" t="s">
        <v>77</v>
      </c>
      <c r="I200" s="5"/>
      <c r="J200" s="5"/>
      <c r="K200" s="5">
        <v>232</v>
      </c>
      <c r="L200" s="5">
        <v>15</v>
      </c>
      <c r="M200" s="5">
        <v>3</v>
      </c>
      <c r="N200" s="5" t="s">
        <v>6</v>
      </c>
      <c r="O200" s="5">
        <v>2</v>
      </c>
      <c r="P200" s="5">
        <f>ROUND(Source!EU184,O200)</f>
        <v>0</v>
      </c>
      <c r="Q200" s="5"/>
      <c r="R200" s="5"/>
      <c r="S200" s="5"/>
      <c r="T200" s="5"/>
      <c r="U200" s="5"/>
      <c r="V200" s="5"/>
      <c r="W200" s="5"/>
    </row>
    <row r="201" spans="1:23" x14ac:dyDescent="0.2">
      <c r="A201" s="5">
        <v>50</v>
      </c>
      <c r="B201" s="5">
        <v>0</v>
      </c>
      <c r="C201" s="5">
        <v>0</v>
      </c>
      <c r="D201" s="5">
        <v>1</v>
      </c>
      <c r="E201" s="5">
        <v>214</v>
      </c>
      <c r="F201" s="5">
        <f>ROUND(Source!AS184,O201)</f>
        <v>0</v>
      </c>
      <c r="G201" s="5" t="s">
        <v>78</v>
      </c>
      <c r="H201" s="5" t="s">
        <v>79</v>
      </c>
      <c r="I201" s="5"/>
      <c r="J201" s="5"/>
      <c r="K201" s="5">
        <v>214</v>
      </c>
      <c r="L201" s="5">
        <v>16</v>
      </c>
      <c r="M201" s="5">
        <v>3</v>
      </c>
      <c r="N201" s="5" t="s">
        <v>6</v>
      </c>
      <c r="O201" s="5">
        <v>2</v>
      </c>
      <c r="P201" s="5">
        <f>ROUND(Source!EK184,O201)</f>
        <v>0</v>
      </c>
      <c r="Q201" s="5"/>
      <c r="R201" s="5"/>
      <c r="S201" s="5"/>
      <c r="T201" s="5"/>
      <c r="U201" s="5"/>
      <c r="V201" s="5"/>
      <c r="W201" s="5"/>
    </row>
    <row r="202" spans="1:23" x14ac:dyDescent="0.2">
      <c r="A202" s="5">
        <v>50</v>
      </c>
      <c r="B202" s="5">
        <v>0</v>
      </c>
      <c r="C202" s="5">
        <v>0</v>
      </c>
      <c r="D202" s="5">
        <v>1</v>
      </c>
      <c r="E202" s="5">
        <v>215</v>
      </c>
      <c r="F202" s="5">
        <f>ROUND(Source!AT184,O202)</f>
        <v>144459.85999999999</v>
      </c>
      <c r="G202" s="5" t="s">
        <v>80</v>
      </c>
      <c r="H202" s="5" t="s">
        <v>81</v>
      </c>
      <c r="I202" s="5"/>
      <c r="J202" s="5"/>
      <c r="K202" s="5">
        <v>215</v>
      </c>
      <c r="L202" s="5">
        <v>17</v>
      </c>
      <c r="M202" s="5">
        <v>3</v>
      </c>
      <c r="N202" s="5" t="s">
        <v>6</v>
      </c>
      <c r="O202" s="5">
        <v>2</v>
      </c>
      <c r="P202" s="5">
        <f>ROUND(Source!EL184,O202)</f>
        <v>1846401.07</v>
      </c>
      <c r="Q202" s="5"/>
      <c r="R202" s="5"/>
      <c r="S202" s="5"/>
      <c r="T202" s="5"/>
      <c r="U202" s="5"/>
      <c r="V202" s="5"/>
      <c r="W202" s="5"/>
    </row>
    <row r="203" spans="1:23" x14ac:dyDescent="0.2">
      <c r="A203" s="5">
        <v>50</v>
      </c>
      <c r="B203" s="5">
        <v>0</v>
      </c>
      <c r="C203" s="5">
        <v>0</v>
      </c>
      <c r="D203" s="5">
        <v>1</v>
      </c>
      <c r="E203" s="5">
        <v>217</v>
      </c>
      <c r="F203" s="5">
        <f>ROUND(Source!AU184,O203)</f>
        <v>0</v>
      </c>
      <c r="G203" s="5" t="s">
        <v>82</v>
      </c>
      <c r="H203" s="5" t="s">
        <v>83</v>
      </c>
      <c r="I203" s="5"/>
      <c r="J203" s="5"/>
      <c r="K203" s="5">
        <v>217</v>
      </c>
      <c r="L203" s="5">
        <v>18</v>
      </c>
      <c r="M203" s="5">
        <v>3</v>
      </c>
      <c r="N203" s="5" t="s">
        <v>6</v>
      </c>
      <c r="O203" s="5">
        <v>2</v>
      </c>
      <c r="P203" s="5">
        <f>ROUND(Source!EM184,O203)</f>
        <v>0</v>
      </c>
      <c r="Q203" s="5"/>
      <c r="R203" s="5"/>
      <c r="S203" s="5"/>
      <c r="T203" s="5"/>
      <c r="U203" s="5"/>
      <c r="V203" s="5"/>
      <c r="W203" s="5"/>
    </row>
    <row r="204" spans="1:23" x14ac:dyDescent="0.2">
      <c r="A204" s="5">
        <v>50</v>
      </c>
      <c r="B204" s="5">
        <v>0</v>
      </c>
      <c r="C204" s="5">
        <v>0</v>
      </c>
      <c r="D204" s="5">
        <v>1</v>
      </c>
      <c r="E204" s="5">
        <v>230</v>
      </c>
      <c r="F204" s="5">
        <f>ROUND(Source!BA184,O204)</f>
        <v>0</v>
      </c>
      <c r="G204" s="5" t="s">
        <v>84</v>
      </c>
      <c r="H204" s="5" t="s">
        <v>85</v>
      </c>
      <c r="I204" s="5"/>
      <c r="J204" s="5"/>
      <c r="K204" s="5">
        <v>230</v>
      </c>
      <c r="L204" s="5">
        <v>19</v>
      </c>
      <c r="M204" s="5">
        <v>3</v>
      </c>
      <c r="N204" s="5" t="s">
        <v>6</v>
      </c>
      <c r="O204" s="5">
        <v>2</v>
      </c>
      <c r="P204" s="5">
        <f>ROUND(Source!ES184,O204)</f>
        <v>0</v>
      </c>
      <c r="Q204" s="5"/>
      <c r="R204" s="5"/>
      <c r="S204" s="5"/>
      <c r="T204" s="5"/>
      <c r="U204" s="5"/>
      <c r="V204" s="5"/>
      <c r="W204" s="5"/>
    </row>
    <row r="205" spans="1:23" x14ac:dyDescent="0.2">
      <c r="A205" s="5">
        <v>50</v>
      </c>
      <c r="B205" s="5">
        <v>0</v>
      </c>
      <c r="C205" s="5">
        <v>0</v>
      </c>
      <c r="D205" s="5">
        <v>1</v>
      </c>
      <c r="E205" s="5">
        <v>206</v>
      </c>
      <c r="F205" s="5">
        <f>ROUND(Source!T184,O205)</f>
        <v>0</v>
      </c>
      <c r="G205" s="5" t="s">
        <v>86</v>
      </c>
      <c r="H205" s="5" t="s">
        <v>87</v>
      </c>
      <c r="I205" s="5"/>
      <c r="J205" s="5"/>
      <c r="K205" s="5">
        <v>206</v>
      </c>
      <c r="L205" s="5">
        <v>20</v>
      </c>
      <c r="M205" s="5">
        <v>3</v>
      </c>
      <c r="N205" s="5" t="s">
        <v>6</v>
      </c>
      <c r="O205" s="5">
        <v>2</v>
      </c>
      <c r="P205" s="5">
        <f>ROUND(Source!DL184,O205)</f>
        <v>0</v>
      </c>
      <c r="Q205" s="5"/>
      <c r="R205" s="5"/>
      <c r="S205" s="5"/>
      <c r="T205" s="5"/>
      <c r="U205" s="5"/>
      <c r="V205" s="5"/>
      <c r="W205" s="5"/>
    </row>
    <row r="206" spans="1:23" x14ac:dyDescent="0.2">
      <c r="A206" s="5">
        <v>50</v>
      </c>
      <c r="B206" s="5">
        <v>0</v>
      </c>
      <c r="C206" s="5">
        <v>0</v>
      </c>
      <c r="D206" s="5">
        <v>1</v>
      </c>
      <c r="E206" s="5">
        <v>207</v>
      </c>
      <c r="F206" s="5">
        <f>Source!U184</f>
        <v>2363.63</v>
      </c>
      <c r="G206" s="5" t="s">
        <v>88</v>
      </c>
      <c r="H206" s="5" t="s">
        <v>89</v>
      </c>
      <c r="I206" s="5"/>
      <c r="J206" s="5"/>
      <c r="K206" s="5">
        <v>207</v>
      </c>
      <c r="L206" s="5">
        <v>21</v>
      </c>
      <c r="M206" s="5">
        <v>3</v>
      </c>
      <c r="N206" s="5" t="s">
        <v>6</v>
      </c>
      <c r="O206" s="5">
        <v>-1</v>
      </c>
      <c r="P206" s="5">
        <f>Source!DM184</f>
        <v>2363.63</v>
      </c>
      <c r="Q206" s="5"/>
      <c r="R206" s="5"/>
      <c r="S206" s="5"/>
      <c r="T206" s="5"/>
      <c r="U206" s="5"/>
      <c r="V206" s="5"/>
      <c r="W206" s="5"/>
    </row>
    <row r="207" spans="1:23" x14ac:dyDescent="0.2">
      <c r="A207" s="5">
        <v>50</v>
      </c>
      <c r="B207" s="5">
        <v>0</v>
      </c>
      <c r="C207" s="5">
        <v>0</v>
      </c>
      <c r="D207" s="5">
        <v>1</v>
      </c>
      <c r="E207" s="5">
        <v>208</v>
      </c>
      <c r="F207" s="5">
        <f>Source!V184</f>
        <v>4.08</v>
      </c>
      <c r="G207" s="5" t="s">
        <v>90</v>
      </c>
      <c r="H207" s="5" t="s">
        <v>91</v>
      </c>
      <c r="I207" s="5"/>
      <c r="J207" s="5"/>
      <c r="K207" s="5">
        <v>208</v>
      </c>
      <c r="L207" s="5">
        <v>22</v>
      </c>
      <c r="M207" s="5">
        <v>3</v>
      </c>
      <c r="N207" s="5" t="s">
        <v>6</v>
      </c>
      <c r="O207" s="5">
        <v>-1</v>
      </c>
      <c r="P207" s="5">
        <f>Source!DN184</f>
        <v>4.08</v>
      </c>
      <c r="Q207" s="5"/>
      <c r="R207" s="5"/>
      <c r="S207" s="5"/>
      <c r="T207" s="5"/>
      <c r="U207" s="5"/>
      <c r="V207" s="5"/>
      <c r="W207" s="5"/>
    </row>
    <row r="208" spans="1:23" x14ac:dyDescent="0.2">
      <c r="A208" s="5">
        <v>50</v>
      </c>
      <c r="B208" s="5">
        <v>0</v>
      </c>
      <c r="C208" s="5">
        <v>0</v>
      </c>
      <c r="D208" s="5">
        <v>1</v>
      </c>
      <c r="E208" s="5">
        <v>209</v>
      </c>
      <c r="F208" s="5">
        <f>ROUND(Source!W184,O208)</f>
        <v>0</v>
      </c>
      <c r="G208" s="5" t="s">
        <v>92</v>
      </c>
      <c r="H208" s="5" t="s">
        <v>93</v>
      </c>
      <c r="I208" s="5"/>
      <c r="J208" s="5"/>
      <c r="K208" s="5">
        <v>209</v>
      </c>
      <c r="L208" s="5">
        <v>23</v>
      </c>
      <c r="M208" s="5">
        <v>3</v>
      </c>
      <c r="N208" s="5" t="s">
        <v>6</v>
      </c>
      <c r="O208" s="5">
        <v>2</v>
      </c>
      <c r="P208" s="5">
        <f>ROUND(Source!DO184,O208)</f>
        <v>0</v>
      </c>
      <c r="Q208" s="5"/>
      <c r="R208" s="5"/>
      <c r="S208" s="5"/>
      <c r="T208" s="5"/>
      <c r="U208" s="5"/>
      <c r="V208" s="5"/>
      <c r="W208" s="5"/>
    </row>
    <row r="209" spans="1:255" x14ac:dyDescent="0.2">
      <c r="A209" s="5">
        <v>50</v>
      </c>
      <c r="B209" s="5">
        <v>0</v>
      </c>
      <c r="C209" s="5">
        <v>0</v>
      </c>
      <c r="D209" s="5">
        <v>1</v>
      </c>
      <c r="E209" s="5">
        <v>210</v>
      </c>
      <c r="F209" s="5">
        <f>ROUND(Source!X184,O209)</f>
        <v>18887.900000000001</v>
      </c>
      <c r="G209" s="5" t="s">
        <v>94</v>
      </c>
      <c r="H209" s="5" t="s">
        <v>95</v>
      </c>
      <c r="I209" s="5"/>
      <c r="J209" s="5"/>
      <c r="K209" s="5">
        <v>210</v>
      </c>
      <c r="L209" s="5">
        <v>24</v>
      </c>
      <c r="M209" s="5">
        <v>3</v>
      </c>
      <c r="N209" s="5" t="s">
        <v>6</v>
      </c>
      <c r="O209" s="5">
        <v>2</v>
      </c>
      <c r="P209" s="5">
        <f>ROUND(Source!DP184,O209)</f>
        <v>123337.99</v>
      </c>
      <c r="Q209" s="5"/>
      <c r="R209" s="5"/>
      <c r="S209" s="5"/>
      <c r="T209" s="5"/>
      <c r="U209" s="5"/>
      <c r="V209" s="5"/>
      <c r="W209" s="5"/>
    </row>
    <row r="210" spans="1:255" x14ac:dyDescent="0.2">
      <c r="A210" s="5">
        <v>50</v>
      </c>
      <c r="B210" s="5">
        <v>0</v>
      </c>
      <c r="C210" s="5">
        <v>0</v>
      </c>
      <c r="D210" s="5">
        <v>1</v>
      </c>
      <c r="E210" s="5">
        <v>211</v>
      </c>
      <c r="F210" s="5">
        <f>ROUND(Source!Y184,O210)</f>
        <v>13608.32</v>
      </c>
      <c r="G210" s="5" t="s">
        <v>96</v>
      </c>
      <c r="H210" s="5" t="s">
        <v>97</v>
      </c>
      <c r="I210" s="5"/>
      <c r="J210" s="5"/>
      <c r="K210" s="5">
        <v>211</v>
      </c>
      <c r="L210" s="5">
        <v>25</v>
      </c>
      <c r="M210" s="5">
        <v>3</v>
      </c>
      <c r="N210" s="5" t="s">
        <v>6</v>
      </c>
      <c r="O210" s="5">
        <v>2</v>
      </c>
      <c r="P210" s="5">
        <f>ROUND(Source!DQ184,O210)</f>
        <v>88862.42</v>
      </c>
      <c r="Q210" s="5"/>
      <c r="R210" s="5"/>
      <c r="S210" s="5"/>
      <c r="T210" s="5"/>
      <c r="U210" s="5"/>
      <c r="V210" s="5"/>
      <c r="W210" s="5"/>
    </row>
    <row r="211" spans="1:255" x14ac:dyDescent="0.2">
      <c r="A211" s="5">
        <v>50</v>
      </c>
      <c r="B211" s="5">
        <v>0</v>
      </c>
      <c r="C211" s="5">
        <v>0</v>
      </c>
      <c r="D211" s="5">
        <v>1</v>
      </c>
      <c r="E211" s="5">
        <v>0</v>
      </c>
      <c r="F211" s="5">
        <f>ROUND(Source!AR184,O211)</f>
        <v>144459.85999999999</v>
      </c>
      <c r="G211" s="5" t="s">
        <v>98</v>
      </c>
      <c r="H211" s="5" t="s">
        <v>99</v>
      </c>
      <c r="I211" s="5"/>
      <c r="J211" s="5"/>
      <c r="K211" s="5">
        <v>224</v>
      </c>
      <c r="L211" s="5">
        <v>26</v>
      </c>
      <c r="M211" s="5">
        <v>3</v>
      </c>
      <c r="N211" s="5" t="s">
        <v>6</v>
      </c>
      <c r="O211" s="5">
        <v>2</v>
      </c>
      <c r="P211" s="5">
        <f>ROUND(Source!EJ184,O211)</f>
        <v>1846401.07</v>
      </c>
      <c r="Q211" s="5"/>
      <c r="R211" s="5"/>
      <c r="S211" s="5"/>
      <c r="T211" s="5"/>
      <c r="U211" s="5"/>
      <c r="V211" s="5"/>
      <c r="W211" s="5"/>
    </row>
    <row r="212" spans="1:255" x14ac:dyDescent="0.2">
      <c r="A212" s="5">
        <v>50</v>
      </c>
      <c r="B212" s="5">
        <v>1</v>
      </c>
      <c r="C212" s="5">
        <v>0</v>
      </c>
      <c r="D212" s="5">
        <v>2</v>
      </c>
      <c r="E212" s="5">
        <v>0</v>
      </c>
      <c r="F212" s="5">
        <f>ROUND(F211,O212)</f>
        <v>144459.85999999999</v>
      </c>
      <c r="G212" s="5" t="s">
        <v>100</v>
      </c>
      <c r="H212" s="5" t="s">
        <v>98</v>
      </c>
      <c r="I212" s="5"/>
      <c r="J212" s="5"/>
      <c r="K212" s="5">
        <v>212</v>
      </c>
      <c r="L212" s="5">
        <v>27</v>
      </c>
      <c r="M212" s="5">
        <v>0</v>
      </c>
      <c r="N212" s="5" t="s">
        <v>6</v>
      </c>
      <c r="O212" s="5">
        <v>2</v>
      </c>
      <c r="P212" s="5">
        <f>ROUND(P211,O212)</f>
        <v>1846401.07</v>
      </c>
      <c r="Q212" s="5"/>
      <c r="R212" s="5"/>
      <c r="S212" s="5"/>
      <c r="T212" s="5"/>
      <c r="U212" s="5"/>
      <c r="V212" s="5"/>
      <c r="W212" s="5"/>
    </row>
    <row r="213" spans="1:255" x14ac:dyDescent="0.2">
      <c r="A213" s="5">
        <v>50</v>
      </c>
      <c r="B213" s="5">
        <v>1</v>
      </c>
      <c r="C213" s="5">
        <v>0</v>
      </c>
      <c r="D213" s="5">
        <v>2</v>
      </c>
      <c r="E213" s="5">
        <v>0</v>
      </c>
      <c r="F213" s="5">
        <f>ROUND(F212*0.18,O213)</f>
        <v>26002.77</v>
      </c>
      <c r="G213" s="5" t="s">
        <v>101</v>
      </c>
      <c r="H213" s="5" t="s">
        <v>102</v>
      </c>
      <c r="I213" s="5"/>
      <c r="J213" s="5"/>
      <c r="K213" s="5">
        <v>212</v>
      </c>
      <c r="L213" s="5">
        <v>28</v>
      </c>
      <c r="M213" s="5">
        <v>0</v>
      </c>
      <c r="N213" s="5" t="s">
        <v>6</v>
      </c>
      <c r="O213" s="5">
        <v>2</v>
      </c>
      <c r="P213" s="5">
        <f>ROUND(P212*0.18,O213)</f>
        <v>332352.19</v>
      </c>
      <c r="Q213" s="5"/>
      <c r="R213" s="5"/>
      <c r="S213" s="5"/>
      <c r="T213" s="5"/>
      <c r="U213" s="5"/>
      <c r="V213" s="5"/>
      <c r="W213" s="5"/>
    </row>
    <row r="214" spans="1:255" x14ac:dyDescent="0.2">
      <c r="A214" s="5">
        <v>50</v>
      </c>
      <c r="B214" s="5">
        <v>1</v>
      </c>
      <c r="C214" s="5">
        <v>0</v>
      </c>
      <c r="D214" s="5">
        <v>2</v>
      </c>
      <c r="E214" s="5">
        <v>224</v>
      </c>
      <c r="F214" s="5">
        <f>ROUND(F212+F213,O214)</f>
        <v>170462.63</v>
      </c>
      <c r="G214" s="5" t="s">
        <v>103</v>
      </c>
      <c r="H214" s="5" t="s">
        <v>104</v>
      </c>
      <c r="I214" s="5"/>
      <c r="J214" s="5"/>
      <c r="K214" s="5">
        <v>212</v>
      </c>
      <c r="L214" s="5">
        <v>29</v>
      </c>
      <c r="M214" s="5">
        <v>0</v>
      </c>
      <c r="N214" s="5" t="s">
        <v>6</v>
      </c>
      <c r="O214" s="5">
        <v>2</v>
      </c>
      <c r="P214" s="5">
        <f>ROUND(P212+P213,O214)</f>
        <v>2178753.2599999998</v>
      </c>
      <c r="Q214" s="5"/>
      <c r="R214" s="5"/>
      <c r="S214" s="5"/>
      <c r="T214" s="5"/>
      <c r="U214" s="5"/>
      <c r="V214" s="5"/>
      <c r="W214" s="5"/>
    </row>
    <row r="216" spans="1:255" x14ac:dyDescent="0.2">
      <c r="A216" s="1">
        <v>4</v>
      </c>
      <c r="B216" s="1">
        <v>1</v>
      </c>
      <c r="C216" s="1"/>
      <c r="D216" s="1">
        <f>ROW(A247)</f>
        <v>247</v>
      </c>
      <c r="E216" s="1"/>
      <c r="F216" s="1" t="s">
        <v>13</v>
      </c>
      <c r="G216" s="1" t="s">
        <v>307</v>
      </c>
      <c r="H216" s="1" t="s">
        <v>6</v>
      </c>
      <c r="I216" s="1">
        <v>0</v>
      </c>
      <c r="J216" s="1"/>
      <c r="K216" s="1">
        <v>0</v>
      </c>
      <c r="L216" s="1"/>
      <c r="M216" s="1"/>
      <c r="N216" s="1"/>
      <c r="O216" s="1"/>
      <c r="P216" s="1"/>
      <c r="Q216" s="1"/>
      <c r="R216" s="1"/>
      <c r="S216" s="1"/>
      <c r="T216" s="1"/>
      <c r="U216" s="1" t="s">
        <v>6</v>
      </c>
      <c r="V216" s="1">
        <v>0</v>
      </c>
      <c r="W216" s="1"/>
      <c r="X216" s="1"/>
      <c r="Y216" s="1"/>
      <c r="Z216" s="1"/>
      <c r="AA216" s="1"/>
      <c r="AB216" s="1" t="s">
        <v>6</v>
      </c>
      <c r="AC216" s="1" t="s">
        <v>6</v>
      </c>
      <c r="AD216" s="1" t="s">
        <v>6</v>
      </c>
      <c r="AE216" s="1" t="s">
        <v>6</v>
      </c>
      <c r="AF216" s="1" t="s">
        <v>6</v>
      </c>
      <c r="AG216" s="1" t="s">
        <v>6</v>
      </c>
      <c r="AH216" s="1"/>
      <c r="AI216" s="1"/>
      <c r="AJ216" s="1"/>
      <c r="AK216" s="1"/>
      <c r="AL216" s="1"/>
      <c r="AM216" s="1"/>
      <c r="AN216" s="1"/>
      <c r="AO216" s="1"/>
      <c r="AP216" s="1" t="s">
        <v>6</v>
      </c>
      <c r="AQ216" s="1" t="s">
        <v>6</v>
      </c>
      <c r="AR216" s="1" t="s">
        <v>6</v>
      </c>
      <c r="AS216" s="1"/>
      <c r="AT216" s="1"/>
      <c r="AU216" s="1"/>
      <c r="AV216" s="1"/>
      <c r="AW216" s="1"/>
      <c r="AX216" s="1"/>
      <c r="AY216" s="1"/>
      <c r="AZ216" s="1" t="s">
        <v>6</v>
      </c>
      <c r="BA216" s="1"/>
      <c r="BB216" s="1" t="s">
        <v>6</v>
      </c>
      <c r="BC216" s="1" t="s">
        <v>6</v>
      </c>
      <c r="BD216" s="1" t="s">
        <v>6</v>
      </c>
      <c r="BE216" s="1" t="s">
        <v>6</v>
      </c>
      <c r="BF216" s="1" t="s">
        <v>6</v>
      </c>
      <c r="BG216" s="1" t="s">
        <v>6</v>
      </c>
      <c r="BH216" s="1" t="s">
        <v>6</v>
      </c>
      <c r="BI216" s="1" t="s">
        <v>6</v>
      </c>
      <c r="BJ216" s="1" t="s">
        <v>6</v>
      </c>
      <c r="BK216" s="1" t="s">
        <v>6</v>
      </c>
      <c r="BL216" s="1" t="s">
        <v>6</v>
      </c>
      <c r="BM216" s="1" t="s">
        <v>6</v>
      </c>
      <c r="BN216" s="1" t="s">
        <v>6</v>
      </c>
      <c r="BO216" s="1" t="s">
        <v>6</v>
      </c>
      <c r="BP216" s="1" t="s">
        <v>6</v>
      </c>
      <c r="BQ216" s="1"/>
      <c r="BR216" s="1"/>
      <c r="BS216" s="1"/>
      <c r="BT216" s="1"/>
      <c r="BU216" s="1"/>
      <c r="BV216" s="1"/>
      <c r="BW216" s="1"/>
      <c r="BX216" s="1">
        <v>0</v>
      </c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>
        <v>0</v>
      </c>
    </row>
    <row r="218" spans="1:255" x14ac:dyDescent="0.2">
      <c r="A218" s="3">
        <v>52</v>
      </c>
      <c r="B218" s="3">
        <f t="shared" ref="B218:G218" si="229">B247</f>
        <v>1</v>
      </c>
      <c r="C218" s="3">
        <f t="shared" si="229"/>
        <v>4</v>
      </c>
      <c r="D218" s="3">
        <f t="shared" si="229"/>
        <v>216</v>
      </c>
      <c r="E218" s="3">
        <f t="shared" si="229"/>
        <v>0</v>
      </c>
      <c r="F218" s="3" t="str">
        <f t="shared" si="229"/>
        <v>Новый раздел</v>
      </c>
      <c r="G218" s="3" t="str">
        <f t="shared" si="229"/>
        <v>Раздел 3 Кабели и провода</v>
      </c>
      <c r="H218" s="3"/>
      <c r="I218" s="3"/>
      <c r="J218" s="3"/>
      <c r="K218" s="3"/>
      <c r="L218" s="3"/>
      <c r="M218" s="3"/>
      <c r="N218" s="3"/>
      <c r="O218" s="3">
        <f t="shared" ref="O218:AT218" si="230">O247</f>
        <v>58773.56</v>
      </c>
      <c r="P218" s="3">
        <f t="shared" si="230"/>
        <v>50246.41</v>
      </c>
      <c r="Q218" s="3">
        <f t="shared" si="230"/>
        <v>147.66</v>
      </c>
      <c r="R218" s="3">
        <f t="shared" si="230"/>
        <v>25.22</v>
      </c>
      <c r="S218" s="3">
        <f t="shared" si="230"/>
        <v>8379.49</v>
      </c>
      <c r="T218" s="3">
        <f t="shared" si="230"/>
        <v>0</v>
      </c>
      <c r="U218" s="3">
        <f t="shared" si="230"/>
        <v>884.78099999999995</v>
      </c>
      <c r="V218" s="3">
        <f t="shared" si="230"/>
        <v>1.9100000000000001</v>
      </c>
      <c r="W218" s="3">
        <f t="shared" si="230"/>
        <v>0</v>
      </c>
      <c r="X218" s="3">
        <f t="shared" si="230"/>
        <v>7984.48</v>
      </c>
      <c r="Y218" s="3">
        <f t="shared" si="230"/>
        <v>5463.06</v>
      </c>
      <c r="Z218" s="3">
        <f t="shared" si="230"/>
        <v>0</v>
      </c>
      <c r="AA218" s="3">
        <f t="shared" si="230"/>
        <v>0</v>
      </c>
      <c r="AB218" s="3">
        <f t="shared" si="230"/>
        <v>58773.56</v>
      </c>
      <c r="AC218" s="3">
        <f t="shared" si="230"/>
        <v>50246.41</v>
      </c>
      <c r="AD218" s="3">
        <f t="shared" si="230"/>
        <v>147.66</v>
      </c>
      <c r="AE218" s="3">
        <f t="shared" si="230"/>
        <v>25.22</v>
      </c>
      <c r="AF218" s="3">
        <f t="shared" si="230"/>
        <v>8379.49</v>
      </c>
      <c r="AG218" s="3">
        <f t="shared" si="230"/>
        <v>0</v>
      </c>
      <c r="AH218" s="3">
        <f t="shared" si="230"/>
        <v>884.78099999999995</v>
      </c>
      <c r="AI218" s="3">
        <f t="shared" si="230"/>
        <v>1.9100000000000001</v>
      </c>
      <c r="AJ218" s="3">
        <f t="shared" si="230"/>
        <v>0</v>
      </c>
      <c r="AK218" s="3">
        <f t="shared" si="230"/>
        <v>7984.48</v>
      </c>
      <c r="AL218" s="3">
        <f t="shared" si="230"/>
        <v>5463.06</v>
      </c>
      <c r="AM218" s="3">
        <f t="shared" si="230"/>
        <v>0</v>
      </c>
      <c r="AN218" s="3">
        <f t="shared" si="230"/>
        <v>0</v>
      </c>
      <c r="AO218" s="3">
        <f t="shared" si="230"/>
        <v>0</v>
      </c>
      <c r="AP218" s="3">
        <f t="shared" si="230"/>
        <v>0</v>
      </c>
      <c r="AQ218" s="3">
        <f t="shared" si="230"/>
        <v>0</v>
      </c>
      <c r="AR218" s="3">
        <f t="shared" si="230"/>
        <v>72221.100000000006</v>
      </c>
      <c r="AS218" s="3">
        <f t="shared" si="230"/>
        <v>0</v>
      </c>
      <c r="AT218" s="3">
        <f t="shared" si="230"/>
        <v>72221.100000000006</v>
      </c>
      <c r="AU218" s="3">
        <f t="shared" ref="AU218:BZ218" si="231">AU247</f>
        <v>0</v>
      </c>
      <c r="AV218" s="3">
        <f t="shared" si="231"/>
        <v>50246.41</v>
      </c>
      <c r="AW218" s="3">
        <f t="shared" si="231"/>
        <v>50246.41</v>
      </c>
      <c r="AX218" s="3">
        <f t="shared" si="231"/>
        <v>0</v>
      </c>
      <c r="AY218" s="3">
        <f t="shared" si="231"/>
        <v>50246.41</v>
      </c>
      <c r="AZ218" s="3">
        <f t="shared" si="231"/>
        <v>0</v>
      </c>
      <c r="BA218" s="3">
        <f t="shared" si="231"/>
        <v>0</v>
      </c>
      <c r="BB218" s="3">
        <f t="shared" si="231"/>
        <v>0</v>
      </c>
      <c r="BC218" s="3">
        <f t="shared" si="231"/>
        <v>0</v>
      </c>
      <c r="BD218" s="3">
        <f t="shared" si="231"/>
        <v>0</v>
      </c>
      <c r="BE218" s="3">
        <f t="shared" si="231"/>
        <v>0</v>
      </c>
      <c r="BF218" s="3">
        <f t="shared" si="231"/>
        <v>0</v>
      </c>
      <c r="BG218" s="3">
        <f t="shared" si="231"/>
        <v>0</v>
      </c>
      <c r="BH218" s="3">
        <f t="shared" si="231"/>
        <v>0</v>
      </c>
      <c r="BI218" s="3">
        <f t="shared" si="231"/>
        <v>0</v>
      </c>
      <c r="BJ218" s="3">
        <f t="shared" si="231"/>
        <v>0</v>
      </c>
      <c r="BK218" s="3">
        <f t="shared" si="231"/>
        <v>0</v>
      </c>
      <c r="BL218" s="3">
        <f t="shared" si="231"/>
        <v>0</v>
      </c>
      <c r="BM218" s="3">
        <f t="shared" si="231"/>
        <v>0</v>
      </c>
      <c r="BN218" s="3">
        <f t="shared" si="231"/>
        <v>0</v>
      </c>
      <c r="BO218" s="3">
        <f t="shared" si="231"/>
        <v>0</v>
      </c>
      <c r="BP218" s="3">
        <f t="shared" si="231"/>
        <v>0</v>
      </c>
      <c r="BQ218" s="3">
        <f t="shared" si="231"/>
        <v>0</v>
      </c>
      <c r="BR218" s="3">
        <f t="shared" si="231"/>
        <v>0</v>
      </c>
      <c r="BS218" s="3">
        <f t="shared" si="231"/>
        <v>0</v>
      </c>
      <c r="BT218" s="3">
        <f t="shared" si="231"/>
        <v>0</v>
      </c>
      <c r="BU218" s="3">
        <f t="shared" si="231"/>
        <v>0</v>
      </c>
      <c r="BV218" s="3">
        <f t="shared" si="231"/>
        <v>0</v>
      </c>
      <c r="BW218" s="3">
        <f t="shared" si="231"/>
        <v>0</v>
      </c>
      <c r="BX218" s="3">
        <f t="shared" si="231"/>
        <v>0</v>
      </c>
      <c r="BY218" s="3">
        <f t="shared" si="231"/>
        <v>0</v>
      </c>
      <c r="BZ218" s="3">
        <f t="shared" si="231"/>
        <v>0</v>
      </c>
      <c r="CA218" s="3">
        <f t="shared" ref="CA218:DF218" si="232">CA247</f>
        <v>72221.100000000006</v>
      </c>
      <c r="CB218" s="3">
        <f t="shared" si="232"/>
        <v>0</v>
      </c>
      <c r="CC218" s="3">
        <f t="shared" si="232"/>
        <v>72221.100000000006</v>
      </c>
      <c r="CD218" s="3">
        <f t="shared" si="232"/>
        <v>0</v>
      </c>
      <c r="CE218" s="3">
        <f t="shared" si="232"/>
        <v>50246.41</v>
      </c>
      <c r="CF218" s="3">
        <f t="shared" si="232"/>
        <v>50246.41</v>
      </c>
      <c r="CG218" s="3">
        <f t="shared" si="232"/>
        <v>0</v>
      </c>
      <c r="CH218" s="3">
        <f t="shared" si="232"/>
        <v>50246.41</v>
      </c>
      <c r="CI218" s="3">
        <f t="shared" si="232"/>
        <v>0</v>
      </c>
      <c r="CJ218" s="3">
        <f t="shared" si="232"/>
        <v>0</v>
      </c>
      <c r="CK218" s="3">
        <f t="shared" si="232"/>
        <v>0</v>
      </c>
      <c r="CL218" s="3">
        <f t="shared" si="232"/>
        <v>0</v>
      </c>
      <c r="CM218" s="3">
        <f t="shared" si="232"/>
        <v>0</v>
      </c>
      <c r="CN218" s="3">
        <f t="shared" si="232"/>
        <v>0</v>
      </c>
      <c r="CO218" s="3">
        <f t="shared" si="232"/>
        <v>0</v>
      </c>
      <c r="CP218" s="3">
        <f t="shared" si="232"/>
        <v>0</v>
      </c>
      <c r="CQ218" s="3">
        <f t="shared" si="232"/>
        <v>0</v>
      </c>
      <c r="CR218" s="3">
        <f t="shared" si="232"/>
        <v>0</v>
      </c>
      <c r="CS218" s="3">
        <f t="shared" si="232"/>
        <v>0</v>
      </c>
      <c r="CT218" s="3">
        <f t="shared" si="232"/>
        <v>0</v>
      </c>
      <c r="CU218" s="3">
        <f t="shared" si="232"/>
        <v>0</v>
      </c>
      <c r="CV218" s="3">
        <f t="shared" si="232"/>
        <v>0</v>
      </c>
      <c r="CW218" s="3">
        <f t="shared" si="232"/>
        <v>0</v>
      </c>
      <c r="CX218" s="3">
        <f t="shared" si="232"/>
        <v>0</v>
      </c>
      <c r="CY218" s="3">
        <f t="shared" si="232"/>
        <v>0</v>
      </c>
      <c r="CZ218" s="3">
        <f t="shared" si="232"/>
        <v>0</v>
      </c>
      <c r="DA218" s="3">
        <f t="shared" si="232"/>
        <v>0</v>
      </c>
      <c r="DB218" s="3">
        <f t="shared" si="232"/>
        <v>0</v>
      </c>
      <c r="DC218" s="3">
        <f t="shared" si="232"/>
        <v>0</v>
      </c>
      <c r="DD218" s="3">
        <f t="shared" si="232"/>
        <v>0</v>
      </c>
      <c r="DE218" s="3">
        <f t="shared" si="232"/>
        <v>0</v>
      </c>
      <c r="DF218" s="3">
        <f t="shared" si="232"/>
        <v>0</v>
      </c>
      <c r="DG218" s="4">
        <f t="shared" ref="DG218:EL218" si="233">DG247</f>
        <v>384828.87</v>
      </c>
      <c r="DH218" s="4">
        <f t="shared" si="233"/>
        <v>329146.53000000003</v>
      </c>
      <c r="DI218" s="4">
        <f t="shared" si="233"/>
        <v>964.22</v>
      </c>
      <c r="DJ218" s="4">
        <f t="shared" si="233"/>
        <v>164.65</v>
      </c>
      <c r="DK218" s="4">
        <f t="shared" si="233"/>
        <v>54718.12</v>
      </c>
      <c r="DL218" s="4">
        <f t="shared" si="233"/>
        <v>0</v>
      </c>
      <c r="DM218" s="4">
        <f t="shared" si="233"/>
        <v>884.78099999999995</v>
      </c>
      <c r="DN218" s="4">
        <f t="shared" si="233"/>
        <v>1.9100000000000001</v>
      </c>
      <c r="DO218" s="4">
        <f t="shared" si="233"/>
        <v>0</v>
      </c>
      <c r="DP218" s="4">
        <f t="shared" si="233"/>
        <v>52138.64</v>
      </c>
      <c r="DQ218" s="4">
        <f t="shared" si="233"/>
        <v>35673.800000000003</v>
      </c>
      <c r="DR218" s="4">
        <f t="shared" si="233"/>
        <v>0</v>
      </c>
      <c r="DS218" s="4">
        <f t="shared" si="233"/>
        <v>0</v>
      </c>
      <c r="DT218" s="4">
        <f t="shared" si="233"/>
        <v>384828.87</v>
      </c>
      <c r="DU218" s="4">
        <f t="shared" si="233"/>
        <v>329146.53000000003</v>
      </c>
      <c r="DV218" s="4">
        <f t="shared" si="233"/>
        <v>964.22</v>
      </c>
      <c r="DW218" s="4">
        <f t="shared" si="233"/>
        <v>164.65</v>
      </c>
      <c r="DX218" s="4">
        <f t="shared" si="233"/>
        <v>54718.12</v>
      </c>
      <c r="DY218" s="4">
        <f t="shared" si="233"/>
        <v>0</v>
      </c>
      <c r="DZ218" s="4">
        <f t="shared" si="233"/>
        <v>884.78099999999995</v>
      </c>
      <c r="EA218" s="4">
        <f t="shared" si="233"/>
        <v>1.9100000000000001</v>
      </c>
      <c r="EB218" s="4">
        <f t="shared" si="233"/>
        <v>0</v>
      </c>
      <c r="EC218" s="4">
        <f t="shared" si="233"/>
        <v>52138.64</v>
      </c>
      <c r="ED218" s="4">
        <f t="shared" si="233"/>
        <v>35673.800000000003</v>
      </c>
      <c r="EE218" s="4">
        <f t="shared" si="233"/>
        <v>0</v>
      </c>
      <c r="EF218" s="4">
        <f t="shared" si="233"/>
        <v>0</v>
      </c>
      <c r="EG218" s="4">
        <f t="shared" si="233"/>
        <v>0</v>
      </c>
      <c r="EH218" s="4">
        <f t="shared" si="233"/>
        <v>0</v>
      </c>
      <c r="EI218" s="4">
        <f t="shared" si="233"/>
        <v>0</v>
      </c>
      <c r="EJ218" s="4">
        <f t="shared" si="233"/>
        <v>472641.31</v>
      </c>
      <c r="EK218" s="4">
        <f t="shared" si="233"/>
        <v>0</v>
      </c>
      <c r="EL218" s="4">
        <f t="shared" si="233"/>
        <v>472641.31</v>
      </c>
      <c r="EM218" s="4">
        <f t="shared" ref="EM218:FR218" si="234">EM247</f>
        <v>0</v>
      </c>
      <c r="EN218" s="4">
        <f t="shared" si="234"/>
        <v>329146.53000000003</v>
      </c>
      <c r="EO218" s="4">
        <f t="shared" si="234"/>
        <v>329146.53000000003</v>
      </c>
      <c r="EP218" s="4">
        <f t="shared" si="234"/>
        <v>0</v>
      </c>
      <c r="EQ218" s="4">
        <f t="shared" si="234"/>
        <v>329146.53000000003</v>
      </c>
      <c r="ER218" s="4">
        <f t="shared" si="234"/>
        <v>0</v>
      </c>
      <c r="ES218" s="4">
        <f t="shared" si="234"/>
        <v>0</v>
      </c>
      <c r="ET218" s="4">
        <f t="shared" si="234"/>
        <v>0</v>
      </c>
      <c r="EU218" s="4">
        <f t="shared" si="234"/>
        <v>0</v>
      </c>
      <c r="EV218" s="4">
        <f t="shared" si="234"/>
        <v>0</v>
      </c>
      <c r="EW218" s="4">
        <f t="shared" si="234"/>
        <v>0</v>
      </c>
      <c r="EX218" s="4">
        <f t="shared" si="234"/>
        <v>0</v>
      </c>
      <c r="EY218" s="4">
        <f t="shared" si="234"/>
        <v>0</v>
      </c>
      <c r="EZ218" s="4">
        <f t="shared" si="234"/>
        <v>0</v>
      </c>
      <c r="FA218" s="4">
        <f t="shared" si="234"/>
        <v>0</v>
      </c>
      <c r="FB218" s="4">
        <f t="shared" si="234"/>
        <v>0</v>
      </c>
      <c r="FC218" s="4">
        <f t="shared" si="234"/>
        <v>0</v>
      </c>
      <c r="FD218" s="4">
        <f t="shared" si="234"/>
        <v>0</v>
      </c>
      <c r="FE218" s="4">
        <f t="shared" si="234"/>
        <v>0</v>
      </c>
      <c r="FF218" s="4">
        <f t="shared" si="234"/>
        <v>0</v>
      </c>
      <c r="FG218" s="4">
        <f t="shared" si="234"/>
        <v>0</v>
      </c>
      <c r="FH218" s="4">
        <f t="shared" si="234"/>
        <v>0</v>
      </c>
      <c r="FI218" s="4">
        <f t="shared" si="234"/>
        <v>0</v>
      </c>
      <c r="FJ218" s="4">
        <f t="shared" si="234"/>
        <v>0</v>
      </c>
      <c r="FK218" s="4">
        <f t="shared" si="234"/>
        <v>0</v>
      </c>
      <c r="FL218" s="4">
        <f t="shared" si="234"/>
        <v>0</v>
      </c>
      <c r="FM218" s="4">
        <f t="shared" si="234"/>
        <v>0</v>
      </c>
      <c r="FN218" s="4">
        <f t="shared" si="234"/>
        <v>0</v>
      </c>
      <c r="FO218" s="4">
        <f t="shared" si="234"/>
        <v>0</v>
      </c>
      <c r="FP218" s="4">
        <f t="shared" si="234"/>
        <v>0</v>
      </c>
      <c r="FQ218" s="4">
        <f t="shared" si="234"/>
        <v>0</v>
      </c>
      <c r="FR218" s="4">
        <f t="shared" si="234"/>
        <v>0</v>
      </c>
      <c r="FS218" s="4">
        <f t="shared" ref="FS218:GX218" si="235">FS247</f>
        <v>472641.31</v>
      </c>
      <c r="FT218" s="4">
        <f t="shared" si="235"/>
        <v>0</v>
      </c>
      <c r="FU218" s="4">
        <f t="shared" si="235"/>
        <v>472641.31</v>
      </c>
      <c r="FV218" s="4">
        <f t="shared" si="235"/>
        <v>0</v>
      </c>
      <c r="FW218" s="4">
        <f t="shared" si="235"/>
        <v>329146.53000000003</v>
      </c>
      <c r="FX218" s="4">
        <f t="shared" si="235"/>
        <v>329146.53000000003</v>
      </c>
      <c r="FY218" s="4">
        <f t="shared" si="235"/>
        <v>0</v>
      </c>
      <c r="FZ218" s="4">
        <f t="shared" si="235"/>
        <v>329146.53000000003</v>
      </c>
      <c r="GA218" s="4">
        <f t="shared" si="235"/>
        <v>0</v>
      </c>
      <c r="GB218" s="4">
        <f t="shared" si="235"/>
        <v>0</v>
      </c>
      <c r="GC218" s="4">
        <f t="shared" si="235"/>
        <v>0</v>
      </c>
      <c r="GD218" s="4">
        <f t="shared" si="235"/>
        <v>0</v>
      </c>
      <c r="GE218" s="4">
        <f t="shared" si="235"/>
        <v>0</v>
      </c>
      <c r="GF218" s="4">
        <f t="shared" si="235"/>
        <v>0</v>
      </c>
      <c r="GG218" s="4">
        <f t="shared" si="235"/>
        <v>0</v>
      </c>
      <c r="GH218" s="4">
        <f t="shared" si="235"/>
        <v>0</v>
      </c>
      <c r="GI218" s="4">
        <f t="shared" si="235"/>
        <v>0</v>
      </c>
      <c r="GJ218" s="4">
        <f t="shared" si="235"/>
        <v>0</v>
      </c>
      <c r="GK218" s="4">
        <f t="shared" si="235"/>
        <v>0</v>
      </c>
      <c r="GL218" s="4">
        <f t="shared" si="235"/>
        <v>0</v>
      </c>
      <c r="GM218" s="4">
        <f t="shared" si="235"/>
        <v>0</v>
      </c>
      <c r="GN218" s="4">
        <f t="shared" si="235"/>
        <v>0</v>
      </c>
      <c r="GO218" s="4">
        <f t="shared" si="235"/>
        <v>0</v>
      </c>
      <c r="GP218" s="4">
        <f t="shared" si="235"/>
        <v>0</v>
      </c>
      <c r="GQ218" s="4">
        <f t="shared" si="235"/>
        <v>0</v>
      </c>
      <c r="GR218" s="4">
        <f t="shared" si="235"/>
        <v>0</v>
      </c>
      <c r="GS218" s="4">
        <f t="shared" si="235"/>
        <v>0</v>
      </c>
      <c r="GT218" s="4">
        <f t="shared" si="235"/>
        <v>0</v>
      </c>
      <c r="GU218" s="4">
        <f t="shared" si="235"/>
        <v>0</v>
      </c>
      <c r="GV218" s="4">
        <f t="shared" si="235"/>
        <v>0</v>
      </c>
      <c r="GW218" s="4">
        <f t="shared" si="235"/>
        <v>0</v>
      </c>
      <c r="GX218" s="4">
        <f t="shared" si="235"/>
        <v>0</v>
      </c>
    </row>
    <row r="220" spans="1:255" x14ac:dyDescent="0.2">
      <c r="A220" s="2">
        <v>17</v>
      </c>
      <c r="B220" s="2">
        <v>1</v>
      </c>
      <c r="C220" s="2">
        <f>ROW(SmtRes!A415)</f>
        <v>415</v>
      </c>
      <c r="D220" s="2">
        <f>ROW(EtalonRes!A348)</f>
        <v>348</v>
      </c>
      <c r="E220" s="2" t="s">
        <v>308</v>
      </c>
      <c r="F220" s="2" t="s">
        <v>309</v>
      </c>
      <c r="G220" s="2" t="s">
        <v>310</v>
      </c>
      <c r="H220" s="2" t="s">
        <v>43</v>
      </c>
      <c r="I220" s="2">
        <f>ROUND(730/100,9)</f>
        <v>7.3</v>
      </c>
      <c r="J220" s="2">
        <v>0</v>
      </c>
      <c r="K220" s="2"/>
      <c r="L220" s="2"/>
      <c r="M220" s="2"/>
      <c r="N220" s="2"/>
      <c r="O220" s="2">
        <f t="shared" ref="O220:O245" si="236">ROUND(CP220,2)</f>
        <v>403.39</v>
      </c>
      <c r="P220" s="2">
        <f t="shared" ref="P220:P245" si="237">ROUND(CQ220*I220,2)</f>
        <v>82.27</v>
      </c>
      <c r="Q220" s="2">
        <f t="shared" ref="Q220:Q245" si="238">ROUND(CR220*I220,2)</f>
        <v>12.99</v>
      </c>
      <c r="R220" s="2">
        <f t="shared" ref="R220:R245" si="239">ROUND(CS220*I220,2)</f>
        <v>1.9</v>
      </c>
      <c r="S220" s="2">
        <f t="shared" ref="S220:S245" si="240">ROUND(CT220*I220,2)</f>
        <v>308.13</v>
      </c>
      <c r="T220" s="2">
        <f t="shared" ref="T220:T245" si="241">ROUND(CU220*I220,2)</f>
        <v>0</v>
      </c>
      <c r="U220" s="2">
        <f t="shared" ref="U220:U245" si="242">CV220*I220</f>
        <v>32.777000000000001</v>
      </c>
      <c r="V220" s="2">
        <f t="shared" ref="V220:V245" si="243">CW220*I220</f>
        <v>0.14599999999999999</v>
      </c>
      <c r="W220" s="2">
        <f t="shared" ref="W220:W245" si="244">ROUND(CX220*I220,2)</f>
        <v>0</v>
      </c>
      <c r="X220" s="2">
        <f t="shared" ref="X220:X245" si="245">ROUND(CY220,2)</f>
        <v>294.52999999999997</v>
      </c>
      <c r="Y220" s="2">
        <f t="shared" ref="Y220:Y245" si="246">ROUND(CZ220,2)</f>
        <v>201.52</v>
      </c>
      <c r="Z220" s="2"/>
      <c r="AA220" s="2">
        <v>16670159</v>
      </c>
      <c r="AB220" s="2">
        <f t="shared" ref="AB220:AB245" si="247">ROUND((AC220+AD220+AF220),6)</f>
        <v>55.26</v>
      </c>
      <c r="AC220" s="2">
        <f t="shared" ref="AC220:AC245" si="248">ROUND((ES220),6)</f>
        <v>11.27</v>
      </c>
      <c r="AD220" s="2">
        <f t="shared" ref="AD220:AD245" si="249">ROUND((((ET220)-(EU220))+AE220),6)</f>
        <v>1.78</v>
      </c>
      <c r="AE220" s="2">
        <f t="shared" ref="AE220:AE245" si="250">ROUND((EU220),6)</f>
        <v>0.26</v>
      </c>
      <c r="AF220" s="2">
        <f t="shared" ref="AF220:AF245" si="251">ROUND((EV220),6)</f>
        <v>42.21</v>
      </c>
      <c r="AG220" s="2">
        <f t="shared" ref="AG220:AG245" si="252">ROUND((AP220),6)</f>
        <v>0</v>
      </c>
      <c r="AH220" s="2">
        <f t="shared" ref="AH220:AH245" si="253">(EW220)</f>
        <v>4.49</v>
      </c>
      <c r="AI220" s="2">
        <f t="shared" ref="AI220:AI245" si="254">(EX220)</f>
        <v>0.02</v>
      </c>
      <c r="AJ220" s="2">
        <f t="shared" ref="AJ220:AJ245" si="255">ROUND((AS220),6)</f>
        <v>0</v>
      </c>
      <c r="AK220" s="2">
        <v>55.26</v>
      </c>
      <c r="AL220" s="2">
        <v>11.27</v>
      </c>
      <c r="AM220" s="2">
        <v>1.78</v>
      </c>
      <c r="AN220" s="2">
        <v>0.26</v>
      </c>
      <c r="AO220" s="2">
        <v>42.21</v>
      </c>
      <c r="AP220" s="2">
        <v>0</v>
      </c>
      <c r="AQ220" s="2">
        <v>4.49</v>
      </c>
      <c r="AR220" s="2">
        <v>0.02</v>
      </c>
      <c r="AS220" s="2">
        <v>0</v>
      </c>
      <c r="AT220" s="2">
        <v>95</v>
      </c>
      <c r="AU220" s="2">
        <v>65</v>
      </c>
      <c r="AV220" s="2">
        <v>1</v>
      </c>
      <c r="AW220" s="2">
        <v>1</v>
      </c>
      <c r="AX220" s="2"/>
      <c r="AY220" s="2"/>
      <c r="AZ220" s="2">
        <v>1</v>
      </c>
      <c r="BA220" s="2">
        <v>1</v>
      </c>
      <c r="BB220" s="2">
        <v>1</v>
      </c>
      <c r="BC220" s="2">
        <v>1</v>
      </c>
      <c r="BD220" s="2" t="s">
        <v>6</v>
      </c>
      <c r="BE220" s="2" t="s">
        <v>6</v>
      </c>
      <c r="BF220" s="2" t="s">
        <v>6</v>
      </c>
      <c r="BG220" s="2" t="s">
        <v>6</v>
      </c>
      <c r="BH220" s="2">
        <v>0</v>
      </c>
      <c r="BI220" s="2">
        <v>2</v>
      </c>
      <c r="BJ220" s="2" t="s">
        <v>311</v>
      </c>
      <c r="BK220" s="2"/>
      <c r="BL220" s="2"/>
      <c r="BM220" s="2">
        <v>108001</v>
      </c>
      <c r="BN220" s="2">
        <v>0</v>
      </c>
      <c r="BO220" s="2" t="s">
        <v>6</v>
      </c>
      <c r="BP220" s="2">
        <v>0</v>
      </c>
      <c r="BQ220" s="2">
        <v>3</v>
      </c>
      <c r="BR220" s="2">
        <v>0</v>
      </c>
      <c r="BS220" s="2">
        <v>1</v>
      </c>
      <c r="BT220" s="2">
        <v>1</v>
      </c>
      <c r="BU220" s="2">
        <v>1</v>
      </c>
      <c r="BV220" s="2">
        <v>1</v>
      </c>
      <c r="BW220" s="2">
        <v>1</v>
      </c>
      <c r="BX220" s="2">
        <v>1</v>
      </c>
      <c r="BY220" s="2" t="s">
        <v>6</v>
      </c>
      <c r="BZ220" s="2">
        <v>95</v>
      </c>
      <c r="CA220" s="2">
        <v>65</v>
      </c>
      <c r="CB220" s="2"/>
      <c r="CC220" s="2"/>
      <c r="CD220" s="2"/>
      <c r="CE220" s="2"/>
      <c r="CF220" s="2">
        <v>0</v>
      </c>
      <c r="CG220" s="2">
        <v>0</v>
      </c>
      <c r="CH220" s="2"/>
      <c r="CI220" s="2"/>
      <c r="CJ220" s="2"/>
      <c r="CK220" s="2"/>
      <c r="CL220" s="2"/>
      <c r="CM220" s="2">
        <v>0</v>
      </c>
      <c r="CN220" s="2" t="s">
        <v>6</v>
      </c>
      <c r="CO220" s="2">
        <v>0</v>
      </c>
      <c r="CP220" s="2">
        <f t="shared" ref="CP220:CP245" si="256">(P220+Q220+S220)</f>
        <v>403.39</v>
      </c>
      <c r="CQ220" s="2">
        <f t="shared" ref="CQ220:CQ245" si="257">AC220*BC220</f>
        <v>11.27</v>
      </c>
      <c r="CR220" s="2">
        <f t="shared" ref="CR220:CR245" si="258">AD220*BB220</f>
        <v>1.78</v>
      </c>
      <c r="CS220" s="2">
        <f t="shared" ref="CS220:CS245" si="259">AE220*BS220</f>
        <v>0.26</v>
      </c>
      <c r="CT220" s="2">
        <f t="shared" ref="CT220:CT245" si="260">AF220*BA220</f>
        <v>42.21</v>
      </c>
      <c r="CU220" s="2">
        <f t="shared" ref="CU220:CU245" si="261">AG220</f>
        <v>0</v>
      </c>
      <c r="CV220" s="2">
        <f t="shared" ref="CV220:CV245" si="262">AH220</f>
        <v>4.49</v>
      </c>
      <c r="CW220" s="2">
        <f t="shared" ref="CW220:CW245" si="263">AI220</f>
        <v>0.02</v>
      </c>
      <c r="CX220" s="2">
        <f t="shared" ref="CX220:CX245" si="264">AJ220</f>
        <v>0</v>
      </c>
      <c r="CY220" s="2">
        <f t="shared" ref="CY220:CY245" si="265">(((S220+R220)*AT220)/100)</f>
        <v>294.52850000000001</v>
      </c>
      <c r="CZ220" s="2">
        <f t="shared" ref="CZ220:CZ245" si="266">(((S220+R220)*AU220)/100)</f>
        <v>201.51949999999997</v>
      </c>
      <c r="DA220" s="2"/>
      <c r="DB220" s="2"/>
      <c r="DC220" s="2" t="s">
        <v>6</v>
      </c>
      <c r="DD220" s="2" t="s">
        <v>6</v>
      </c>
      <c r="DE220" s="2" t="s">
        <v>6</v>
      </c>
      <c r="DF220" s="2" t="s">
        <v>6</v>
      </c>
      <c r="DG220" s="2" t="s">
        <v>6</v>
      </c>
      <c r="DH220" s="2" t="s">
        <v>6</v>
      </c>
      <c r="DI220" s="2" t="s">
        <v>6</v>
      </c>
      <c r="DJ220" s="2" t="s">
        <v>6</v>
      </c>
      <c r="DK220" s="2" t="s">
        <v>6</v>
      </c>
      <c r="DL220" s="2" t="s">
        <v>6</v>
      </c>
      <c r="DM220" s="2" t="s">
        <v>6</v>
      </c>
      <c r="DN220" s="2">
        <v>0</v>
      </c>
      <c r="DO220" s="2">
        <v>0</v>
      </c>
      <c r="DP220" s="2">
        <v>1</v>
      </c>
      <c r="DQ220" s="2">
        <v>1</v>
      </c>
      <c r="DR220" s="2"/>
      <c r="DS220" s="2"/>
      <c r="DT220" s="2"/>
      <c r="DU220" s="2">
        <v>1003</v>
      </c>
      <c r="DV220" s="2" t="s">
        <v>43</v>
      </c>
      <c r="DW220" s="2" t="s">
        <v>43</v>
      </c>
      <c r="DX220" s="2">
        <v>100</v>
      </c>
      <c r="DY220" s="2"/>
      <c r="DZ220" s="2"/>
      <c r="EA220" s="2"/>
      <c r="EB220" s="2"/>
      <c r="EC220" s="2"/>
      <c r="ED220" s="2"/>
      <c r="EE220" s="2">
        <v>16510370</v>
      </c>
      <c r="EF220" s="2">
        <v>3</v>
      </c>
      <c r="EG220" s="2" t="s">
        <v>23</v>
      </c>
      <c r="EH220" s="2">
        <v>0</v>
      </c>
      <c r="EI220" s="2" t="s">
        <v>6</v>
      </c>
      <c r="EJ220" s="2">
        <v>2</v>
      </c>
      <c r="EK220" s="2">
        <v>108001</v>
      </c>
      <c r="EL220" s="2" t="s">
        <v>204</v>
      </c>
      <c r="EM220" s="2" t="s">
        <v>205</v>
      </c>
      <c r="EN220" s="2"/>
      <c r="EO220" s="2" t="s">
        <v>6</v>
      </c>
      <c r="EP220" s="2"/>
      <c r="EQ220" s="2">
        <v>0</v>
      </c>
      <c r="ER220" s="2">
        <v>55.26</v>
      </c>
      <c r="ES220" s="2">
        <v>11.27</v>
      </c>
      <c r="ET220" s="2">
        <v>1.78</v>
      </c>
      <c r="EU220" s="2">
        <v>0.26</v>
      </c>
      <c r="EV220" s="2">
        <v>42.21</v>
      </c>
      <c r="EW220" s="2">
        <v>4.49</v>
      </c>
      <c r="EX220" s="2">
        <v>0.02</v>
      </c>
      <c r="EY220" s="2">
        <v>0</v>
      </c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>
        <v>0</v>
      </c>
      <c r="FR220" s="2">
        <f t="shared" ref="FR220:FR245" si="267">ROUND(IF(AND(BH220=3,BI220=3),P220,0),2)</f>
        <v>0</v>
      </c>
      <c r="FS220" s="2">
        <v>0</v>
      </c>
      <c r="FT220" s="2"/>
      <c r="FU220" s="2"/>
      <c r="FV220" s="2"/>
      <c r="FW220" s="2"/>
      <c r="FX220" s="2">
        <v>95</v>
      </c>
      <c r="FY220" s="2">
        <v>65</v>
      </c>
      <c r="FZ220" s="2"/>
      <c r="GA220" s="2" t="s">
        <v>6</v>
      </c>
      <c r="GB220" s="2"/>
      <c r="GC220" s="2"/>
      <c r="GD220" s="2">
        <v>0</v>
      </c>
      <c r="GE220" s="2"/>
      <c r="GF220" s="2">
        <v>-960298818</v>
      </c>
      <c r="GG220" s="2">
        <v>1</v>
      </c>
      <c r="GH220" s="2">
        <v>1</v>
      </c>
      <c r="GI220" s="2">
        <v>-2</v>
      </c>
      <c r="GJ220" s="2">
        <v>0</v>
      </c>
      <c r="GK220" s="2">
        <f>ROUND(R220*(R12)/100,2)</f>
        <v>0</v>
      </c>
      <c r="GL220" s="2">
        <f t="shared" ref="GL220:GL245" si="268">ROUND(IF(AND(BH220=3,BI220=3,FS220&lt;&gt;0),P220,0),2)</f>
        <v>0</v>
      </c>
      <c r="GM220" s="2">
        <f t="shared" ref="GM220:GM245" si="269">ROUND(O220+X220+Y220+GK220,2)+GX220</f>
        <v>899.44</v>
      </c>
      <c r="GN220" s="2">
        <f t="shared" ref="GN220:GN245" si="270">IF(OR(BI220=0,BI220=1),ROUND(O220+X220+Y220+GK220,2),0)</f>
        <v>0</v>
      </c>
      <c r="GO220" s="2">
        <f t="shared" ref="GO220:GO245" si="271">IF(BI220=2,ROUND(O220+X220+Y220+GK220,2),0)</f>
        <v>899.44</v>
      </c>
      <c r="GP220" s="2">
        <f t="shared" ref="GP220:GP245" si="272">IF(BI220=4,ROUND(O220+X220+Y220+GK220,2)+GX220,0)</f>
        <v>0</v>
      </c>
      <c r="GQ220" s="2"/>
      <c r="GR220" s="2">
        <v>0</v>
      </c>
      <c r="GS220" s="2">
        <v>3</v>
      </c>
      <c r="GT220" s="2">
        <v>0</v>
      </c>
      <c r="GU220" s="2" t="s">
        <v>6</v>
      </c>
      <c r="GV220" s="2">
        <f t="shared" ref="GV220:GV245" si="273">ROUND(GT220,6)</f>
        <v>0</v>
      </c>
      <c r="GW220" s="2">
        <v>1</v>
      </c>
      <c r="GX220" s="2">
        <f t="shared" ref="GX220:GX245" si="274">ROUND(GV220*GW220*I220,2)</f>
        <v>0</v>
      </c>
      <c r="GY220" s="2"/>
      <c r="GZ220" s="2"/>
      <c r="HA220" s="2">
        <v>0</v>
      </c>
      <c r="HB220" s="2">
        <v>0</v>
      </c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2"/>
      <c r="HZ220" s="2"/>
      <c r="IA220" s="2"/>
      <c r="IB220" s="2"/>
      <c r="IC220" s="2"/>
      <c r="ID220" s="2"/>
      <c r="IE220" s="2"/>
      <c r="IF220" s="2"/>
      <c r="IG220" s="2"/>
      <c r="IH220" s="2"/>
      <c r="II220" s="2"/>
      <c r="IJ220" s="2"/>
      <c r="IK220" s="2">
        <v>0</v>
      </c>
      <c r="IL220" s="2"/>
      <c r="IM220" s="2"/>
      <c r="IN220" s="2"/>
      <c r="IO220" s="2"/>
      <c r="IP220" s="2"/>
      <c r="IQ220" s="2"/>
      <c r="IR220" s="2"/>
      <c r="IS220" s="2"/>
      <c r="IT220" s="2"/>
      <c r="IU220" s="2"/>
    </row>
    <row r="221" spans="1:255" x14ac:dyDescent="0.2">
      <c r="A221">
        <v>17</v>
      </c>
      <c r="B221">
        <v>1</v>
      </c>
      <c r="C221">
        <f>ROW(SmtRes!A426)</f>
        <v>426</v>
      </c>
      <c r="D221">
        <f>ROW(EtalonRes!A358)</f>
        <v>358</v>
      </c>
      <c r="E221" t="s">
        <v>308</v>
      </c>
      <c r="F221" t="s">
        <v>309</v>
      </c>
      <c r="G221" t="s">
        <v>310</v>
      </c>
      <c r="H221" t="s">
        <v>43</v>
      </c>
      <c r="I221">
        <f>ROUND(730/100,9)</f>
        <v>7.3</v>
      </c>
      <c r="J221">
        <v>0</v>
      </c>
      <c r="O221">
        <f t="shared" si="236"/>
        <v>2634.19</v>
      </c>
      <c r="P221">
        <f t="shared" si="237"/>
        <v>537.23</v>
      </c>
      <c r="Q221">
        <f t="shared" si="238"/>
        <v>84.85</v>
      </c>
      <c r="R221">
        <f t="shared" si="239"/>
        <v>12.39</v>
      </c>
      <c r="S221">
        <f t="shared" si="240"/>
        <v>2012.11</v>
      </c>
      <c r="T221">
        <f t="shared" si="241"/>
        <v>0</v>
      </c>
      <c r="U221">
        <f t="shared" si="242"/>
        <v>32.777000000000001</v>
      </c>
      <c r="V221">
        <f t="shared" si="243"/>
        <v>0.14599999999999999</v>
      </c>
      <c r="W221">
        <f t="shared" si="244"/>
        <v>0</v>
      </c>
      <c r="X221">
        <f t="shared" si="245"/>
        <v>1923.28</v>
      </c>
      <c r="Y221">
        <f t="shared" si="246"/>
        <v>1315.93</v>
      </c>
      <c r="AA221">
        <v>16670161</v>
      </c>
      <c r="AB221">
        <f t="shared" si="247"/>
        <v>55.26</v>
      </c>
      <c r="AC221">
        <f t="shared" si="248"/>
        <v>11.27</v>
      </c>
      <c r="AD221">
        <f t="shared" si="249"/>
        <v>1.78</v>
      </c>
      <c r="AE221">
        <f t="shared" si="250"/>
        <v>0.26</v>
      </c>
      <c r="AF221">
        <f t="shared" si="251"/>
        <v>42.21</v>
      </c>
      <c r="AG221">
        <f t="shared" si="252"/>
        <v>0</v>
      </c>
      <c r="AH221">
        <f t="shared" si="253"/>
        <v>4.49</v>
      </c>
      <c r="AI221">
        <f t="shared" si="254"/>
        <v>0.02</v>
      </c>
      <c r="AJ221">
        <f t="shared" si="255"/>
        <v>0</v>
      </c>
      <c r="AK221">
        <v>55.26</v>
      </c>
      <c r="AL221">
        <v>11.27</v>
      </c>
      <c r="AM221">
        <v>1.78</v>
      </c>
      <c r="AN221">
        <v>0.26</v>
      </c>
      <c r="AO221">
        <v>42.21</v>
      </c>
      <c r="AP221">
        <v>0</v>
      </c>
      <c r="AQ221">
        <v>4.49</v>
      </c>
      <c r="AR221">
        <v>0.02</v>
      </c>
      <c r="AS221">
        <v>0</v>
      </c>
      <c r="AT221">
        <v>95</v>
      </c>
      <c r="AU221">
        <v>65</v>
      </c>
      <c r="AV221">
        <v>1</v>
      </c>
      <c r="AW221">
        <v>1</v>
      </c>
      <c r="AZ221">
        <v>6.53</v>
      </c>
      <c r="BA221">
        <v>6.53</v>
      </c>
      <c r="BB221">
        <v>6.53</v>
      </c>
      <c r="BC221">
        <v>6.53</v>
      </c>
      <c r="BD221" t="s">
        <v>6</v>
      </c>
      <c r="BE221" t="s">
        <v>6</v>
      </c>
      <c r="BF221" t="s">
        <v>6</v>
      </c>
      <c r="BG221" t="s">
        <v>6</v>
      </c>
      <c r="BH221">
        <v>0</v>
      </c>
      <c r="BI221">
        <v>2</v>
      </c>
      <c r="BJ221" t="s">
        <v>311</v>
      </c>
      <c r="BM221">
        <v>108001</v>
      </c>
      <c r="BN221">
        <v>0</v>
      </c>
      <c r="BO221" t="s">
        <v>6</v>
      </c>
      <c r="BP221">
        <v>0</v>
      </c>
      <c r="BQ221">
        <v>3</v>
      </c>
      <c r="BR221">
        <v>0</v>
      </c>
      <c r="BS221">
        <v>6.53</v>
      </c>
      <c r="BT221">
        <v>1</v>
      </c>
      <c r="BU221">
        <v>1</v>
      </c>
      <c r="BV221">
        <v>1</v>
      </c>
      <c r="BW221">
        <v>1</v>
      </c>
      <c r="BX221">
        <v>1</v>
      </c>
      <c r="BY221" t="s">
        <v>6</v>
      </c>
      <c r="BZ221">
        <v>95</v>
      </c>
      <c r="CA221">
        <v>65</v>
      </c>
      <c r="CF221">
        <v>0</v>
      </c>
      <c r="CG221">
        <v>0</v>
      </c>
      <c r="CM221">
        <v>0</v>
      </c>
      <c r="CN221" t="s">
        <v>6</v>
      </c>
      <c r="CO221">
        <v>0</v>
      </c>
      <c r="CP221">
        <f t="shared" si="256"/>
        <v>2634.19</v>
      </c>
      <c r="CQ221">
        <f t="shared" si="257"/>
        <v>73.593100000000007</v>
      </c>
      <c r="CR221">
        <f t="shared" si="258"/>
        <v>11.6234</v>
      </c>
      <c r="CS221">
        <f t="shared" si="259"/>
        <v>1.6978000000000002</v>
      </c>
      <c r="CT221">
        <f t="shared" si="260"/>
        <v>275.63130000000001</v>
      </c>
      <c r="CU221">
        <f t="shared" si="261"/>
        <v>0</v>
      </c>
      <c r="CV221">
        <f t="shared" si="262"/>
        <v>4.49</v>
      </c>
      <c r="CW221">
        <f t="shared" si="263"/>
        <v>0.02</v>
      </c>
      <c r="CX221">
        <f t="shared" si="264"/>
        <v>0</v>
      </c>
      <c r="CY221">
        <f t="shared" si="265"/>
        <v>1923.2750000000001</v>
      </c>
      <c r="CZ221">
        <f t="shared" si="266"/>
        <v>1315.925</v>
      </c>
      <c r="DC221" t="s">
        <v>6</v>
      </c>
      <c r="DD221" t="s">
        <v>6</v>
      </c>
      <c r="DE221" t="s">
        <v>6</v>
      </c>
      <c r="DF221" t="s">
        <v>6</v>
      </c>
      <c r="DG221" t="s">
        <v>6</v>
      </c>
      <c r="DH221" t="s">
        <v>6</v>
      </c>
      <c r="DI221" t="s">
        <v>6</v>
      </c>
      <c r="DJ221" t="s">
        <v>6</v>
      </c>
      <c r="DK221" t="s">
        <v>6</v>
      </c>
      <c r="DL221" t="s">
        <v>6</v>
      </c>
      <c r="DM221" t="s">
        <v>6</v>
      </c>
      <c r="DN221">
        <v>0</v>
      </c>
      <c r="DO221">
        <v>0</v>
      </c>
      <c r="DP221">
        <v>1</v>
      </c>
      <c r="DQ221">
        <v>1</v>
      </c>
      <c r="DU221">
        <v>1003</v>
      </c>
      <c r="DV221" t="s">
        <v>43</v>
      </c>
      <c r="DW221" t="s">
        <v>43</v>
      </c>
      <c r="DX221">
        <v>100</v>
      </c>
      <c r="EE221">
        <v>16510370</v>
      </c>
      <c r="EF221">
        <v>3</v>
      </c>
      <c r="EG221" t="s">
        <v>23</v>
      </c>
      <c r="EH221">
        <v>0</v>
      </c>
      <c r="EI221" t="s">
        <v>6</v>
      </c>
      <c r="EJ221">
        <v>2</v>
      </c>
      <c r="EK221">
        <v>108001</v>
      </c>
      <c r="EL221" t="s">
        <v>204</v>
      </c>
      <c r="EM221" t="s">
        <v>205</v>
      </c>
      <c r="EO221" t="s">
        <v>6</v>
      </c>
      <c r="EQ221">
        <v>0</v>
      </c>
      <c r="ER221">
        <v>55.26</v>
      </c>
      <c r="ES221">
        <v>11.27</v>
      </c>
      <c r="ET221">
        <v>1.78</v>
      </c>
      <c r="EU221">
        <v>0.26</v>
      </c>
      <c r="EV221">
        <v>42.21</v>
      </c>
      <c r="EW221">
        <v>4.49</v>
      </c>
      <c r="EX221">
        <v>0.02</v>
      </c>
      <c r="EY221">
        <v>0</v>
      </c>
      <c r="FQ221">
        <v>0</v>
      </c>
      <c r="FR221">
        <f t="shared" si="267"/>
        <v>0</v>
      </c>
      <c r="FS221">
        <v>0</v>
      </c>
      <c r="FX221">
        <v>95</v>
      </c>
      <c r="FY221">
        <v>65</v>
      </c>
      <c r="GA221" t="s">
        <v>6</v>
      </c>
      <c r="GD221">
        <v>0</v>
      </c>
      <c r="GF221">
        <v>-960298818</v>
      </c>
      <c r="GG221">
        <v>1</v>
      </c>
      <c r="GH221">
        <v>1</v>
      </c>
      <c r="GI221">
        <v>4</v>
      </c>
      <c r="GJ221">
        <v>0</v>
      </c>
      <c r="GK221">
        <f>ROUND(R221*(S12)/100,2)</f>
        <v>0</v>
      </c>
      <c r="GL221">
        <f t="shared" si="268"/>
        <v>0</v>
      </c>
      <c r="GM221">
        <f t="shared" si="269"/>
        <v>5873.4</v>
      </c>
      <c r="GN221">
        <f t="shared" si="270"/>
        <v>0</v>
      </c>
      <c r="GO221">
        <f t="shared" si="271"/>
        <v>5873.4</v>
      </c>
      <c r="GP221">
        <f t="shared" si="272"/>
        <v>0</v>
      </c>
      <c r="GR221">
        <v>0</v>
      </c>
      <c r="GS221">
        <v>3</v>
      </c>
      <c r="GT221">
        <v>0</v>
      </c>
      <c r="GU221" t="s">
        <v>6</v>
      </c>
      <c r="GV221">
        <f t="shared" si="273"/>
        <v>0</v>
      </c>
      <c r="GW221">
        <v>1</v>
      </c>
      <c r="GX221">
        <f t="shared" si="274"/>
        <v>0</v>
      </c>
      <c r="HA221">
        <v>0</v>
      </c>
      <c r="HB221">
        <v>0</v>
      </c>
      <c r="IK221">
        <v>0</v>
      </c>
    </row>
    <row r="222" spans="1:255" x14ac:dyDescent="0.2">
      <c r="A222" s="2">
        <v>18</v>
      </c>
      <c r="B222" s="2">
        <v>1</v>
      </c>
      <c r="C222" s="2">
        <v>414</v>
      </c>
      <c r="D222" s="2"/>
      <c r="E222" s="2" t="s">
        <v>312</v>
      </c>
      <c r="F222" s="2" t="s">
        <v>313</v>
      </c>
      <c r="G222" s="2" t="s">
        <v>678</v>
      </c>
      <c r="H222" s="2" t="s">
        <v>314</v>
      </c>
      <c r="I222" s="2">
        <f>I220*J222</f>
        <v>0.73</v>
      </c>
      <c r="J222" s="2">
        <v>0.1</v>
      </c>
      <c r="K222" s="2"/>
      <c r="L222" s="2"/>
      <c r="M222" s="2"/>
      <c r="N222" s="2"/>
      <c r="O222" s="2">
        <f t="shared" si="236"/>
        <v>5334.62</v>
      </c>
      <c r="P222" s="2">
        <f t="shared" si="237"/>
        <v>5334.62</v>
      </c>
      <c r="Q222" s="2">
        <f t="shared" si="238"/>
        <v>0</v>
      </c>
      <c r="R222" s="2">
        <f t="shared" si="239"/>
        <v>0</v>
      </c>
      <c r="S222" s="2">
        <f t="shared" si="240"/>
        <v>0</v>
      </c>
      <c r="T222" s="2">
        <f t="shared" si="241"/>
        <v>0</v>
      </c>
      <c r="U222" s="2">
        <f t="shared" si="242"/>
        <v>0</v>
      </c>
      <c r="V222" s="2">
        <f t="shared" si="243"/>
        <v>0</v>
      </c>
      <c r="W222" s="2">
        <f t="shared" si="244"/>
        <v>0</v>
      </c>
      <c r="X222" s="2">
        <f t="shared" si="245"/>
        <v>0</v>
      </c>
      <c r="Y222" s="2">
        <f t="shared" si="246"/>
        <v>0</v>
      </c>
      <c r="Z222" s="2"/>
      <c r="AA222" s="2">
        <v>16670159</v>
      </c>
      <c r="AB222" s="2">
        <f t="shared" si="247"/>
        <v>7307.7</v>
      </c>
      <c r="AC222" s="2">
        <f t="shared" si="248"/>
        <v>7307.7</v>
      </c>
      <c r="AD222" s="2">
        <f t="shared" si="249"/>
        <v>0</v>
      </c>
      <c r="AE222" s="2">
        <f t="shared" si="250"/>
        <v>0</v>
      </c>
      <c r="AF222" s="2">
        <f t="shared" si="251"/>
        <v>0</v>
      </c>
      <c r="AG222" s="2">
        <f t="shared" si="252"/>
        <v>0</v>
      </c>
      <c r="AH222" s="2">
        <f t="shared" si="253"/>
        <v>0</v>
      </c>
      <c r="AI222" s="2">
        <f t="shared" si="254"/>
        <v>0</v>
      </c>
      <c r="AJ222" s="2">
        <f t="shared" si="255"/>
        <v>0</v>
      </c>
      <c r="AK222" s="2">
        <v>7307.7</v>
      </c>
      <c r="AL222" s="2">
        <v>7307.7</v>
      </c>
      <c r="AM222" s="2">
        <v>0</v>
      </c>
      <c r="AN222" s="2">
        <v>0</v>
      </c>
      <c r="AO222" s="2">
        <v>0</v>
      </c>
      <c r="AP222" s="2">
        <v>0</v>
      </c>
      <c r="AQ222" s="2">
        <v>0</v>
      </c>
      <c r="AR222" s="2">
        <v>0</v>
      </c>
      <c r="AS222" s="2">
        <v>0</v>
      </c>
      <c r="AT222" s="2">
        <v>95</v>
      </c>
      <c r="AU222" s="2">
        <v>65</v>
      </c>
      <c r="AV222" s="2">
        <v>1</v>
      </c>
      <c r="AW222" s="2">
        <v>1</v>
      </c>
      <c r="AX222" s="2"/>
      <c r="AY222" s="2"/>
      <c r="AZ222" s="2">
        <v>1</v>
      </c>
      <c r="BA222" s="2">
        <v>1</v>
      </c>
      <c r="BB222" s="2">
        <v>1</v>
      </c>
      <c r="BC222" s="2">
        <v>1</v>
      </c>
      <c r="BD222" s="2" t="s">
        <v>6</v>
      </c>
      <c r="BE222" s="2" t="s">
        <v>6</v>
      </c>
      <c r="BF222" s="2" t="s">
        <v>6</v>
      </c>
      <c r="BG222" s="2" t="s">
        <v>6</v>
      </c>
      <c r="BH222" s="2">
        <v>3</v>
      </c>
      <c r="BI222" s="2">
        <v>2</v>
      </c>
      <c r="BJ222" s="2" t="s">
        <v>315</v>
      </c>
      <c r="BK222" s="2"/>
      <c r="BL222" s="2"/>
      <c r="BM222" s="2">
        <v>108001</v>
      </c>
      <c r="BN222" s="2">
        <v>0</v>
      </c>
      <c r="BO222" s="2" t="s">
        <v>6</v>
      </c>
      <c r="BP222" s="2">
        <v>0</v>
      </c>
      <c r="BQ222" s="2">
        <v>3</v>
      </c>
      <c r="BR222" s="2">
        <v>0</v>
      </c>
      <c r="BS222" s="2">
        <v>1</v>
      </c>
      <c r="BT222" s="2">
        <v>1</v>
      </c>
      <c r="BU222" s="2">
        <v>1</v>
      </c>
      <c r="BV222" s="2">
        <v>1</v>
      </c>
      <c r="BW222" s="2">
        <v>1</v>
      </c>
      <c r="BX222" s="2">
        <v>1</v>
      </c>
      <c r="BY222" s="2" t="s">
        <v>6</v>
      </c>
      <c r="BZ222" s="2">
        <v>95</v>
      </c>
      <c r="CA222" s="2">
        <v>65</v>
      </c>
      <c r="CB222" s="2"/>
      <c r="CC222" s="2"/>
      <c r="CD222" s="2"/>
      <c r="CE222" s="2"/>
      <c r="CF222" s="2">
        <v>0</v>
      </c>
      <c r="CG222" s="2">
        <v>0</v>
      </c>
      <c r="CH222" s="2"/>
      <c r="CI222" s="2"/>
      <c r="CJ222" s="2"/>
      <c r="CK222" s="2"/>
      <c r="CL222" s="2"/>
      <c r="CM222" s="2">
        <v>0</v>
      </c>
      <c r="CN222" s="2" t="s">
        <v>6</v>
      </c>
      <c r="CO222" s="2">
        <v>0</v>
      </c>
      <c r="CP222" s="2">
        <f t="shared" si="256"/>
        <v>5334.62</v>
      </c>
      <c r="CQ222" s="2">
        <f t="shared" si="257"/>
        <v>7307.7</v>
      </c>
      <c r="CR222" s="2">
        <f t="shared" si="258"/>
        <v>0</v>
      </c>
      <c r="CS222" s="2">
        <f t="shared" si="259"/>
        <v>0</v>
      </c>
      <c r="CT222" s="2">
        <f t="shared" si="260"/>
        <v>0</v>
      </c>
      <c r="CU222" s="2">
        <f t="shared" si="261"/>
        <v>0</v>
      </c>
      <c r="CV222" s="2">
        <f t="shared" si="262"/>
        <v>0</v>
      </c>
      <c r="CW222" s="2">
        <f t="shared" si="263"/>
        <v>0</v>
      </c>
      <c r="CX222" s="2">
        <f t="shared" si="264"/>
        <v>0</v>
      </c>
      <c r="CY222" s="2">
        <f t="shared" si="265"/>
        <v>0</v>
      </c>
      <c r="CZ222" s="2">
        <f t="shared" si="266"/>
        <v>0</v>
      </c>
      <c r="DA222" s="2"/>
      <c r="DB222" s="2"/>
      <c r="DC222" s="2" t="s">
        <v>6</v>
      </c>
      <c r="DD222" s="2" t="s">
        <v>6</v>
      </c>
      <c r="DE222" s="2" t="s">
        <v>6</v>
      </c>
      <c r="DF222" s="2" t="s">
        <v>6</v>
      </c>
      <c r="DG222" s="2" t="s">
        <v>6</v>
      </c>
      <c r="DH222" s="2" t="s">
        <v>6</v>
      </c>
      <c r="DI222" s="2" t="s">
        <v>6</v>
      </c>
      <c r="DJ222" s="2" t="s">
        <v>6</v>
      </c>
      <c r="DK222" s="2" t="s">
        <v>6</v>
      </c>
      <c r="DL222" s="2" t="s">
        <v>6</v>
      </c>
      <c r="DM222" s="2" t="s">
        <v>6</v>
      </c>
      <c r="DN222" s="2">
        <v>0</v>
      </c>
      <c r="DO222" s="2">
        <v>0</v>
      </c>
      <c r="DP222" s="2">
        <v>1</v>
      </c>
      <c r="DQ222" s="2">
        <v>1</v>
      </c>
      <c r="DR222" s="2"/>
      <c r="DS222" s="2"/>
      <c r="DT222" s="2"/>
      <c r="DU222" s="2">
        <v>1013</v>
      </c>
      <c r="DV222" s="2" t="s">
        <v>314</v>
      </c>
      <c r="DW222" s="2" t="s">
        <v>316</v>
      </c>
      <c r="DX222" s="2">
        <v>1</v>
      </c>
      <c r="DY222" s="2"/>
      <c r="DZ222" s="2"/>
      <c r="EA222" s="2"/>
      <c r="EB222" s="2"/>
      <c r="EC222" s="2"/>
      <c r="ED222" s="2"/>
      <c r="EE222" s="2">
        <v>16510370</v>
      </c>
      <c r="EF222" s="2">
        <v>3</v>
      </c>
      <c r="EG222" s="2" t="s">
        <v>23</v>
      </c>
      <c r="EH222" s="2">
        <v>0</v>
      </c>
      <c r="EI222" s="2" t="s">
        <v>6</v>
      </c>
      <c r="EJ222" s="2">
        <v>2</v>
      </c>
      <c r="EK222" s="2">
        <v>108001</v>
      </c>
      <c r="EL222" s="2" t="s">
        <v>204</v>
      </c>
      <c r="EM222" s="2" t="s">
        <v>205</v>
      </c>
      <c r="EN222" s="2"/>
      <c r="EO222" s="2" t="s">
        <v>6</v>
      </c>
      <c r="EP222" s="2"/>
      <c r="EQ222" s="2">
        <v>0</v>
      </c>
      <c r="ER222" s="2">
        <v>7307.7</v>
      </c>
      <c r="ES222" s="2">
        <v>7307.7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>
        <v>0</v>
      </c>
      <c r="FR222" s="2">
        <f t="shared" si="267"/>
        <v>0</v>
      </c>
      <c r="FS222" s="2">
        <v>0</v>
      </c>
      <c r="FT222" s="2"/>
      <c r="FU222" s="2"/>
      <c r="FV222" s="2"/>
      <c r="FW222" s="2"/>
      <c r="FX222" s="2">
        <v>95</v>
      </c>
      <c r="FY222" s="2">
        <v>65</v>
      </c>
      <c r="FZ222" s="2"/>
      <c r="GA222" s="2" t="s">
        <v>6</v>
      </c>
      <c r="GB222" s="2"/>
      <c r="GC222" s="2"/>
      <c r="GD222" s="2">
        <v>0</v>
      </c>
      <c r="GE222" s="2"/>
      <c r="GF222" s="2">
        <v>287234314</v>
      </c>
      <c r="GG222" s="2">
        <v>1</v>
      </c>
      <c r="GH222" s="2">
        <v>1</v>
      </c>
      <c r="GI222" s="2">
        <v>-2</v>
      </c>
      <c r="GJ222" s="2">
        <v>0</v>
      </c>
      <c r="GK222" s="2">
        <f>ROUND(R222*(R12)/100,2)</f>
        <v>0</v>
      </c>
      <c r="GL222" s="2">
        <f t="shared" si="268"/>
        <v>0</v>
      </c>
      <c r="GM222" s="2">
        <f t="shared" si="269"/>
        <v>5334.62</v>
      </c>
      <c r="GN222" s="2">
        <f t="shared" si="270"/>
        <v>0</v>
      </c>
      <c r="GO222" s="2">
        <f t="shared" si="271"/>
        <v>5334.62</v>
      </c>
      <c r="GP222" s="2">
        <f t="shared" si="272"/>
        <v>0</v>
      </c>
      <c r="GQ222" s="2"/>
      <c r="GR222" s="2">
        <v>0</v>
      </c>
      <c r="GS222" s="2">
        <v>3</v>
      </c>
      <c r="GT222" s="2">
        <v>0</v>
      </c>
      <c r="GU222" s="2" t="s">
        <v>6</v>
      </c>
      <c r="GV222" s="2">
        <f t="shared" si="273"/>
        <v>0</v>
      </c>
      <c r="GW222" s="2">
        <v>1</v>
      </c>
      <c r="GX222" s="2">
        <f t="shared" si="274"/>
        <v>0</v>
      </c>
      <c r="GY222" s="2"/>
      <c r="GZ222" s="2"/>
      <c r="HA222" s="2">
        <v>0</v>
      </c>
      <c r="HB222" s="2">
        <v>0</v>
      </c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  <c r="HW222" s="2"/>
      <c r="HX222" s="2"/>
      <c r="HY222" s="2"/>
      <c r="HZ222" s="2"/>
      <c r="IA222" s="2"/>
      <c r="IB222" s="2"/>
      <c r="IC222" s="2"/>
      <c r="ID222" s="2"/>
      <c r="IE222" s="2"/>
      <c r="IF222" s="2"/>
      <c r="IG222" s="2"/>
      <c r="IH222" s="2"/>
      <c r="II222" s="2"/>
      <c r="IJ222" s="2"/>
      <c r="IK222" s="2">
        <v>0</v>
      </c>
      <c r="IL222" s="2"/>
      <c r="IM222" s="2"/>
      <c r="IN222" s="2"/>
      <c r="IO222" s="2"/>
      <c r="IP222" s="2"/>
      <c r="IQ222" s="2"/>
      <c r="IR222" s="2"/>
      <c r="IS222" s="2"/>
      <c r="IT222" s="2"/>
      <c r="IU222" s="2"/>
    </row>
    <row r="223" spans="1:255" x14ac:dyDescent="0.2">
      <c r="A223">
        <v>18</v>
      </c>
      <c r="B223">
        <v>1</v>
      </c>
      <c r="C223">
        <v>425</v>
      </c>
      <c r="E223" t="s">
        <v>312</v>
      </c>
      <c r="F223" t="s">
        <v>313</v>
      </c>
      <c r="G223" t="s">
        <v>678</v>
      </c>
      <c r="H223" t="s">
        <v>314</v>
      </c>
      <c r="I223">
        <f>I221*J223</f>
        <v>0.73</v>
      </c>
      <c r="J223">
        <v>0.1</v>
      </c>
      <c r="O223">
        <f t="shared" si="236"/>
        <v>34835.08</v>
      </c>
      <c r="P223">
        <f t="shared" si="237"/>
        <v>34835.08</v>
      </c>
      <c r="Q223">
        <f t="shared" si="238"/>
        <v>0</v>
      </c>
      <c r="R223">
        <f t="shared" si="239"/>
        <v>0</v>
      </c>
      <c r="S223">
        <f t="shared" si="240"/>
        <v>0</v>
      </c>
      <c r="T223">
        <f t="shared" si="241"/>
        <v>0</v>
      </c>
      <c r="U223">
        <f t="shared" si="242"/>
        <v>0</v>
      </c>
      <c r="V223">
        <f t="shared" si="243"/>
        <v>0</v>
      </c>
      <c r="W223">
        <f t="shared" si="244"/>
        <v>0</v>
      </c>
      <c r="X223">
        <f t="shared" si="245"/>
        <v>0</v>
      </c>
      <c r="Y223">
        <f t="shared" si="246"/>
        <v>0</v>
      </c>
      <c r="AA223">
        <v>16670161</v>
      </c>
      <c r="AB223">
        <f t="shared" si="247"/>
        <v>7307.7</v>
      </c>
      <c r="AC223">
        <f t="shared" si="248"/>
        <v>7307.7</v>
      </c>
      <c r="AD223">
        <f t="shared" si="249"/>
        <v>0</v>
      </c>
      <c r="AE223">
        <f t="shared" si="250"/>
        <v>0</v>
      </c>
      <c r="AF223">
        <f t="shared" si="251"/>
        <v>0</v>
      </c>
      <c r="AG223">
        <f t="shared" si="252"/>
        <v>0</v>
      </c>
      <c r="AH223">
        <f t="shared" si="253"/>
        <v>0</v>
      </c>
      <c r="AI223">
        <f t="shared" si="254"/>
        <v>0</v>
      </c>
      <c r="AJ223">
        <f t="shared" si="255"/>
        <v>0</v>
      </c>
      <c r="AK223">
        <v>7307.7</v>
      </c>
      <c r="AL223">
        <v>7307.7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95</v>
      </c>
      <c r="AU223">
        <v>65</v>
      </c>
      <c r="AV223">
        <v>1</v>
      </c>
      <c r="AW223">
        <v>1</v>
      </c>
      <c r="AZ223">
        <v>6.53</v>
      </c>
      <c r="BA223">
        <v>1</v>
      </c>
      <c r="BB223">
        <v>1</v>
      </c>
      <c r="BC223">
        <v>6.53</v>
      </c>
      <c r="BD223" t="s">
        <v>6</v>
      </c>
      <c r="BE223" t="s">
        <v>6</v>
      </c>
      <c r="BF223" t="s">
        <v>6</v>
      </c>
      <c r="BG223" t="s">
        <v>6</v>
      </c>
      <c r="BH223">
        <v>3</v>
      </c>
      <c r="BI223">
        <v>2</v>
      </c>
      <c r="BJ223" t="s">
        <v>315</v>
      </c>
      <c r="BM223">
        <v>108001</v>
      </c>
      <c r="BN223">
        <v>0</v>
      </c>
      <c r="BO223" t="s">
        <v>6</v>
      </c>
      <c r="BP223">
        <v>0</v>
      </c>
      <c r="BQ223">
        <v>3</v>
      </c>
      <c r="BR223">
        <v>0</v>
      </c>
      <c r="BS223">
        <v>1</v>
      </c>
      <c r="BT223">
        <v>1</v>
      </c>
      <c r="BU223">
        <v>1</v>
      </c>
      <c r="BV223">
        <v>1</v>
      </c>
      <c r="BW223">
        <v>1</v>
      </c>
      <c r="BX223">
        <v>1</v>
      </c>
      <c r="BY223" t="s">
        <v>6</v>
      </c>
      <c r="BZ223">
        <v>95</v>
      </c>
      <c r="CA223">
        <v>65</v>
      </c>
      <c r="CF223">
        <v>0</v>
      </c>
      <c r="CG223">
        <v>0</v>
      </c>
      <c r="CM223">
        <v>0</v>
      </c>
      <c r="CN223" t="s">
        <v>6</v>
      </c>
      <c r="CO223">
        <v>0</v>
      </c>
      <c r="CP223">
        <f t="shared" si="256"/>
        <v>34835.08</v>
      </c>
      <c r="CQ223">
        <f t="shared" si="257"/>
        <v>47719.281000000003</v>
      </c>
      <c r="CR223">
        <f t="shared" si="258"/>
        <v>0</v>
      </c>
      <c r="CS223">
        <f t="shared" si="259"/>
        <v>0</v>
      </c>
      <c r="CT223">
        <f t="shared" si="260"/>
        <v>0</v>
      </c>
      <c r="CU223">
        <f t="shared" si="261"/>
        <v>0</v>
      </c>
      <c r="CV223">
        <f t="shared" si="262"/>
        <v>0</v>
      </c>
      <c r="CW223">
        <f t="shared" si="263"/>
        <v>0</v>
      </c>
      <c r="CX223">
        <f t="shared" si="264"/>
        <v>0</v>
      </c>
      <c r="CY223">
        <f t="shared" si="265"/>
        <v>0</v>
      </c>
      <c r="CZ223">
        <f t="shared" si="266"/>
        <v>0</v>
      </c>
      <c r="DC223" t="s">
        <v>6</v>
      </c>
      <c r="DD223" t="s">
        <v>6</v>
      </c>
      <c r="DE223" t="s">
        <v>6</v>
      </c>
      <c r="DF223" t="s">
        <v>6</v>
      </c>
      <c r="DG223" t="s">
        <v>6</v>
      </c>
      <c r="DH223" t="s">
        <v>6</v>
      </c>
      <c r="DI223" t="s">
        <v>6</v>
      </c>
      <c r="DJ223" t="s">
        <v>6</v>
      </c>
      <c r="DK223" t="s">
        <v>6</v>
      </c>
      <c r="DL223" t="s">
        <v>6</v>
      </c>
      <c r="DM223" t="s">
        <v>6</v>
      </c>
      <c r="DN223">
        <v>0</v>
      </c>
      <c r="DO223">
        <v>0</v>
      </c>
      <c r="DP223">
        <v>1</v>
      </c>
      <c r="DQ223">
        <v>1</v>
      </c>
      <c r="DU223">
        <v>1013</v>
      </c>
      <c r="DV223" t="s">
        <v>314</v>
      </c>
      <c r="DW223" t="s">
        <v>316</v>
      </c>
      <c r="DX223">
        <v>1</v>
      </c>
      <c r="EE223">
        <v>16510370</v>
      </c>
      <c r="EF223">
        <v>3</v>
      </c>
      <c r="EG223" t="s">
        <v>23</v>
      </c>
      <c r="EH223">
        <v>0</v>
      </c>
      <c r="EI223" t="s">
        <v>6</v>
      </c>
      <c r="EJ223">
        <v>2</v>
      </c>
      <c r="EK223">
        <v>108001</v>
      </c>
      <c r="EL223" t="s">
        <v>204</v>
      </c>
      <c r="EM223" t="s">
        <v>205</v>
      </c>
      <c r="EO223" t="s">
        <v>6</v>
      </c>
      <c r="EQ223">
        <v>0</v>
      </c>
      <c r="ER223">
        <v>7307.7</v>
      </c>
      <c r="ES223">
        <v>7307.7</v>
      </c>
      <c r="ET223">
        <v>0</v>
      </c>
      <c r="EU223">
        <v>0</v>
      </c>
      <c r="EV223">
        <v>0</v>
      </c>
      <c r="EW223">
        <v>0</v>
      </c>
      <c r="EX223">
        <v>0</v>
      </c>
      <c r="FQ223">
        <v>0</v>
      </c>
      <c r="FR223">
        <f t="shared" si="267"/>
        <v>0</v>
      </c>
      <c r="FS223">
        <v>0</v>
      </c>
      <c r="FX223">
        <v>95</v>
      </c>
      <c r="FY223">
        <v>65</v>
      </c>
      <c r="GA223" t="s">
        <v>6</v>
      </c>
      <c r="GD223">
        <v>0</v>
      </c>
      <c r="GF223">
        <v>287234314</v>
      </c>
      <c r="GG223">
        <v>1</v>
      </c>
      <c r="GH223">
        <v>1</v>
      </c>
      <c r="GI223">
        <v>4</v>
      </c>
      <c r="GJ223">
        <v>0</v>
      </c>
      <c r="GK223">
        <f>ROUND(R223*(S12)/100,2)</f>
        <v>0</v>
      </c>
      <c r="GL223">
        <f t="shared" si="268"/>
        <v>0</v>
      </c>
      <c r="GM223">
        <f t="shared" si="269"/>
        <v>34835.08</v>
      </c>
      <c r="GN223">
        <f t="shared" si="270"/>
        <v>0</v>
      </c>
      <c r="GO223">
        <f t="shared" si="271"/>
        <v>34835.08</v>
      </c>
      <c r="GP223">
        <f t="shared" si="272"/>
        <v>0</v>
      </c>
      <c r="GR223">
        <v>0</v>
      </c>
      <c r="GS223">
        <v>3</v>
      </c>
      <c r="GT223">
        <v>0</v>
      </c>
      <c r="GU223" t="s">
        <v>6</v>
      </c>
      <c r="GV223">
        <f t="shared" si="273"/>
        <v>0</v>
      </c>
      <c r="GW223">
        <v>1</v>
      </c>
      <c r="GX223">
        <f t="shared" si="274"/>
        <v>0</v>
      </c>
      <c r="HA223">
        <v>0</v>
      </c>
      <c r="HB223">
        <v>0</v>
      </c>
      <c r="IK223">
        <v>0</v>
      </c>
    </row>
    <row r="224" spans="1:255" x14ac:dyDescent="0.2">
      <c r="A224" s="2">
        <v>17</v>
      </c>
      <c r="B224" s="2">
        <v>1</v>
      </c>
      <c r="C224" s="2">
        <f>ROW(SmtRes!A433)</f>
        <v>433</v>
      </c>
      <c r="D224" s="2">
        <f>ROW(EtalonRes!A364)</f>
        <v>364</v>
      </c>
      <c r="E224" s="2" t="s">
        <v>317</v>
      </c>
      <c r="F224" s="2" t="s">
        <v>318</v>
      </c>
      <c r="G224" s="2" t="s">
        <v>319</v>
      </c>
      <c r="H224" s="2" t="s">
        <v>43</v>
      </c>
      <c r="I224" s="2">
        <f>ROUND(3850/100,9)</f>
        <v>38.5</v>
      </c>
      <c r="J224" s="2">
        <v>0</v>
      </c>
      <c r="K224" s="2"/>
      <c r="L224" s="2"/>
      <c r="M224" s="2"/>
      <c r="N224" s="2"/>
      <c r="O224" s="2">
        <f t="shared" si="236"/>
        <v>7960.27</v>
      </c>
      <c r="P224" s="2">
        <f t="shared" si="237"/>
        <v>1983.91</v>
      </c>
      <c r="Q224" s="2">
        <f t="shared" si="238"/>
        <v>11.94</v>
      </c>
      <c r="R224" s="2">
        <f t="shared" si="239"/>
        <v>5.39</v>
      </c>
      <c r="S224" s="2">
        <f t="shared" si="240"/>
        <v>5964.42</v>
      </c>
      <c r="T224" s="2">
        <f t="shared" si="241"/>
        <v>0</v>
      </c>
      <c r="U224" s="2">
        <f t="shared" si="242"/>
        <v>627.16499999999996</v>
      </c>
      <c r="V224" s="2">
        <f t="shared" si="243"/>
        <v>0.38500000000000001</v>
      </c>
      <c r="W224" s="2">
        <f t="shared" si="244"/>
        <v>0</v>
      </c>
      <c r="X224" s="2">
        <f t="shared" si="245"/>
        <v>5671.32</v>
      </c>
      <c r="Y224" s="2">
        <f t="shared" si="246"/>
        <v>3880.38</v>
      </c>
      <c r="Z224" s="2"/>
      <c r="AA224" s="2">
        <v>16670159</v>
      </c>
      <c r="AB224" s="2">
        <f t="shared" si="247"/>
        <v>206.76</v>
      </c>
      <c r="AC224" s="2">
        <f t="shared" si="248"/>
        <v>51.53</v>
      </c>
      <c r="AD224" s="2">
        <f t="shared" si="249"/>
        <v>0.31</v>
      </c>
      <c r="AE224" s="2">
        <f t="shared" si="250"/>
        <v>0.14000000000000001</v>
      </c>
      <c r="AF224" s="2">
        <f t="shared" si="251"/>
        <v>154.91999999999999</v>
      </c>
      <c r="AG224" s="2">
        <f t="shared" si="252"/>
        <v>0</v>
      </c>
      <c r="AH224" s="2">
        <f t="shared" si="253"/>
        <v>16.29</v>
      </c>
      <c r="AI224" s="2">
        <f t="shared" si="254"/>
        <v>0.01</v>
      </c>
      <c r="AJ224" s="2">
        <f t="shared" si="255"/>
        <v>0</v>
      </c>
      <c r="AK224" s="2">
        <v>206.76</v>
      </c>
      <c r="AL224" s="2">
        <v>51.53</v>
      </c>
      <c r="AM224" s="2">
        <v>0.31</v>
      </c>
      <c r="AN224" s="2">
        <v>0.14000000000000001</v>
      </c>
      <c r="AO224" s="2">
        <v>154.91999999999999</v>
      </c>
      <c r="AP224" s="2">
        <v>0</v>
      </c>
      <c r="AQ224" s="2">
        <v>16.29</v>
      </c>
      <c r="AR224" s="2">
        <v>0.01</v>
      </c>
      <c r="AS224" s="2">
        <v>0</v>
      </c>
      <c r="AT224" s="2">
        <v>95</v>
      </c>
      <c r="AU224" s="2">
        <v>65</v>
      </c>
      <c r="AV224" s="2">
        <v>1</v>
      </c>
      <c r="AW224" s="2">
        <v>1</v>
      </c>
      <c r="AX224" s="2"/>
      <c r="AY224" s="2"/>
      <c r="AZ224" s="2">
        <v>1</v>
      </c>
      <c r="BA224" s="2">
        <v>1</v>
      </c>
      <c r="BB224" s="2">
        <v>1</v>
      </c>
      <c r="BC224" s="2">
        <v>1</v>
      </c>
      <c r="BD224" s="2" t="s">
        <v>6</v>
      </c>
      <c r="BE224" s="2" t="s">
        <v>6</v>
      </c>
      <c r="BF224" s="2" t="s">
        <v>6</v>
      </c>
      <c r="BG224" s="2" t="s">
        <v>6</v>
      </c>
      <c r="BH224" s="2">
        <v>0</v>
      </c>
      <c r="BI224" s="2">
        <v>2</v>
      </c>
      <c r="BJ224" s="2" t="s">
        <v>320</v>
      </c>
      <c r="BK224" s="2"/>
      <c r="BL224" s="2"/>
      <c r="BM224" s="2">
        <v>108001</v>
      </c>
      <c r="BN224" s="2">
        <v>0</v>
      </c>
      <c r="BO224" s="2" t="s">
        <v>6</v>
      </c>
      <c r="BP224" s="2">
        <v>0</v>
      </c>
      <c r="BQ224" s="2">
        <v>3</v>
      </c>
      <c r="BR224" s="2">
        <v>0</v>
      </c>
      <c r="BS224" s="2">
        <v>1</v>
      </c>
      <c r="BT224" s="2">
        <v>1</v>
      </c>
      <c r="BU224" s="2">
        <v>1</v>
      </c>
      <c r="BV224" s="2">
        <v>1</v>
      </c>
      <c r="BW224" s="2">
        <v>1</v>
      </c>
      <c r="BX224" s="2">
        <v>1</v>
      </c>
      <c r="BY224" s="2" t="s">
        <v>6</v>
      </c>
      <c r="BZ224" s="2">
        <v>95</v>
      </c>
      <c r="CA224" s="2">
        <v>65</v>
      </c>
      <c r="CB224" s="2"/>
      <c r="CC224" s="2"/>
      <c r="CD224" s="2"/>
      <c r="CE224" s="2"/>
      <c r="CF224" s="2">
        <v>0</v>
      </c>
      <c r="CG224" s="2">
        <v>0</v>
      </c>
      <c r="CH224" s="2"/>
      <c r="CI224" s="2"/>
      <c r="CJ224" s="2"/>
      <c r="CK224" s="2"/>
      <c r="CL224" s="2"/>
      <c r="CM224" s="2">
        <v>0</v>
      </c>
      <c r="CN224" s="2" t="s">
        <v>6</v>
      </c>
      <c r="CO224" s="2">
        <v>0</v>
      </c>
      <c r="CP224" s="2">
        <f t="shared" si="256"/>
        <v>7960.27</v>
      </c>
      <c r="CQ224" s="2">
        <f t="shared" si="257"/>
        <v>51.53</v>
      </c>
      <c r="CR224" s="2">
        <f t="shared" si="258"/>
        <v>0.31</v>
      </c>
      <c r="CS224" s="2">
        <f t="shared" si="259"/>
        <v>0.14000000000000001</v>
      </c>
      <c r="CT224" s="2">
        <f t="shared" si="260"/>
        <v>154.91999999999999</v>
      </c>
      <c r="CU224" s="2">
        <f t="shared" si="261"/>
        <v>0</v>
      </c>
      <c r="CV224" s="2">
        <f t="shared" si="262"/>
        <v>16.29</v>
      </c>
      <c r="CW224" s="2">
        <f t="shared" si="263"/>
        <v>0.01</v>
      </c>
      <c r="CX224" s="2">
        <f t="shared" si="264"/>
        <v>0</v>
      </c>
      <c r="CY224" s="2">
        <f t="shared" si="265"/>
        <v>5671.3195000000005</v>
      </c>
      <c r="CZ224" s="2">
        <f t="shared" si="266"/>
        <v>3880.3765000000003</v>
      </c>
      <c r="DA224" s="2"/>
      <c r="DB224" s="2"/>
      <c r="DC224" s="2" t="s">
        <v>6</v>
      </c>
      <c r="DD224" s="2" t="s">
        <v>6</v>
      </c>
      <c r="DE224" s="2" t="s">
        <v>6</v>
      </c>
      <c r="DF224" s="2" t="s">
        <v>6</v>
      </c>
      <c r="DG224" s="2" t="s">
        <v>6</v>
      </c>
      <c r="DH224" s="2" t="s">
        <v>6</v>
      </c>
      <c r="DI224" s="2" t="s">
        <v>6</v>
      </c>
      <c r="DJ224" s="2" t="s">
        <v>6</v>
      </c>
      <c r="DK224" s="2" t="s">
        <v>6</v>
      </c>
      <c r="DL224" s="2" t="s">
        <v>6</v>
      </c>
      <c r="DM224" s="2" t="s">
        <v>6</v>
      </c>
      <c r="DN224" s="2">
        <v>0</v>
      </c>
      <c r="DO224" s="2">
        <v>0</v>
      </c>
      <c r="DP224" s="2">
        <v>1</v>
      </c>
      <c r="DQ224" s="2">
        <v>1</v>
      </c>
      <c r="DR224" s="2"/>
      <c r="DS224" s="2"/>
      <c r="DT224" s="2"/>
      <c r="DU224" s="2">
        <v>1003</v>
      </c>
      <c r="DV224" s="2" t="s">
        <v>43</v>
      </c>
      <c r="DW224" s="2" t="s">
        <v>43</v>
      </c>
      <c r="DX224" s="2">
        <v>100</v>
      </c>
      <c r="DY224" s="2"/>
      <c r="DZ224" s="2"/>
      <c r="EA224" s="2"/>
      <c r="EB224" s="2"/>
      <c r="EC224" s="2"/>
      <c r="ED224" s="2"/>
      <c r="EE224" s="2">
        <v>16510370</v>
      </c>
      <c r="EF224" s="2">
        <v>3</v>
      </c>
      <c r="EG224" s="2" t="s">
        <v>23</v>
      </c>
      <c r="EH224" s="2">
        <v>0</v>
      </c>
      <c r="EI224" s="2" t="s">
        <v>6</v>
      </c>
      <c r="EJ224" s="2">
        <v>2</v>
      </c>
      <c r="EK224" s="2">
        <v>108001</v>
      </c>
      <c r="EL224" s="2" t="s">
        <v>204</v>
      </c>
      <c r="EM224" s="2" t="s">
        <v>205</v>
      </c>
      <c r="EN224" s="2"/>
      <c r="EO224" s="2" t="s">
        <v>6</v>
      </c>
      <c r="EP224" s="2"/>
      <c r="EQ224" s="2">
        <v>0</v>
      </c>
      <c r="ER224" s="2">
        <v>206.76</v>
      </c>
      <c r="ES224" s="2">
        <v>51.53</v>
      </c>
      <c r="ET224" s="2">
        <v>0.31</v>
      </c>
      <c r="EU224" s="2">
        <v>0.14000000000000001</v>
      </c>
      <c r="EV224" s="2">
        <v>154.91999999999999</v>
      </c>
      <c r="EW224" s="2">
        <v>16.29</v>
      </c>
      <c r="EX224" s="2">
        <v>0.01</v>
      </c>
      <c r="EY224" s="2">
        <v>0</v>
      </c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>
        <v>0</v>
      </c>
      <c r="FR224" s="2">
        <f t="shared" si="267"/>
        <v>0</v>
      </c>
      <c r="FS224" s="2">
        <v>0</v>
      </c>
      <c r="FT224" s="2"/>
      <c r="FU224" s="2"/>
      <c r="FV224" s="2"/>
      <c r="FW224" s="2"/>
      <c r="FX224" s="2">
        <v>95</v>
      </c>
      <c r="FY224" s="2">
        <v>65</v>
      </c>
      <c r="FZ224" s="2"/>
      <c r="GA224" s="2" t="s">
        <v>6</v>
      </c>
      <c r="GB224" s="2"/>
      <c r="GC224" s="2"/>
      <c r="GD224" s="2">
        <v>0</v>
      </c>
      <c r="GE224" s="2"/>
      <c r="GF224" s="2">
        <v>-1776686347</v>
      </c>
      <c r="GG224" s="2">
        <v>2</v>
      </c>
      <c r="GH224" s="2">
        <v>1</v>
      </c>
      <c r="GI224" s="2">
        <v>-2</v>
      </c>
      <c r="GJ224" s="2">
        <v>0</v>
      </c>
      <c r="GK224" s="2">
        <f>ROUND(R224*(R12)/100,2)</f>
        <v>0</v>
      </c>
      <c r="GL224" s="2">
        <f t="shared" si="268"/>
        <v>0</v>
      </c>
      <c r="GM224" s="2">
        <f t="shared" si="269"/>
        <v>17511.97</v>
      </c>
      <c r="GN224" s="2">
        <f t="shared" si="270"/>
        <v>0</v>
      </c>
      <c r="GO224" s="2">
        <f t="shared" si="271"/>
        <v>17511.97</v>
      </c>
      <c r="GP224" s="2">
        <f t="shared" si="272"/>
        <v>0</v>
      </c>
      <c r="GQ224" s="2"/>
      <c r="GR224" s="2">
        <v>0</v>
      </c>
      <c r="GS224" s="2">
        <v>3</v>
      </c>
      <c r="GT224" s="2">
        <v>0</v>
      </c>
      <c r="GU224" s="2" t="s">
        <v>6</v>
      </c>
      <c r="GV224" s="2">
        <f t="shared" si="273"/>
        <v>0</v>
      </c>
      <c r="GW224" s="2">
        <v>1</v>
      </c>
      <c r="GX224" s="2">
        <f t="shared" si="274"/>
        <v>0</v>
      </c>
      <c r="GY224" s="2"/>
      <c r="GZ224" s="2"/>
      <c r="HA224" s="2">
        <v>0</v>
      </c>
      <c r="HB224" s="2">
        <v>0</v>
      </c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  <c r="HW224" s="2"/>
      <c r="HX224" s="2"/>
      <c r="HY224" s="2"/>
      <c r="HZ224" s="2"/>
      <c r="IA224" s="2"/>
      <c r="IB224" s="2"/>
      <c r="IC224" s="2"/>
      <c r="ID224" s="2"/>
      <c r="IE224" s="2"/>
      <c r="IF224" s="2"/>
      <c r="IG224" s="2"/>
      <c r="IH224" s="2"/>
      <c r="II224" s="2"/>
      <c r="IJ224" s="2"/>
      <c r="IK224" s="2">
        <v>0</v>
      </c>
      <c r="IL224" s="2"/>
      <c r="IM224" s="2"/>
      <c r="IN224" s="2"/>
      <c r="IO224" s="2"/>
      <c r="IP224" s="2"/>
      <c r="IQ224" s="2"/>
      <c r="IR224" s="2"/>
      <c r="IS224" s="2"/>
      <c r="IT224" s="2"/>
      <c r="IU224" s="2"/>
    </row>
    <row r="225" spans="1:255" x14ac:dyDescent="0.2">
      <c r="A225">
        <v>17</v>
      </c>
      <c r="B225">
        <v>1</v>
      </c>
      <c r="C225">
        <f>ROW(SmtRes!A440)</f>
        <v>440</v>
      </c>
      <c r="D225">
        <f>ROW(EtalonRes!A370)</f>
        <v>370</v>
      </c>
      <c r="E225" t="s">
        <v>317</v>
      </c>
      <c r="F225" t="s">
        <v>318</v>
      </c>
      <c r="G225" t="s">
        <v>319</v>
      </c>
      <c r="H225" t="s">
        <v>43</v>
      </c>
      <c r="I225">
        <f>ROUND(3850/100,9)</f>
        <v>38.5</v>
      </c>
      <c r="J225">
        <v>0</v>
      </c>
      <c r="O225">
        <f t="shared" si="236"/>
        <v>51980.5</v>
      </c>
      <c r="P225">
        <f t="shared" si="237"/>
        <v>12954.9</v>
      </c>
      <c r="Q225">
        <f t="shared" si="238"/>
        <v>77.94</v>
      </c>
      <c r="R225">
        <f t="shared" si="239"/>
        <v>35.200000000000003</v>
      </c>
      <c r="S225">
        <f t="shared" si="240"/>
        <v>38947.660000000003</v>
      </c>
      <c r="T225">
        <f t="shared" si="241"/>
        <v>0</v>
      </c>
      <c r="U225">
        <f t="shared" si="242"/>
        <v>627.16499999999996</v>
      </c>
      <c r="V225">
        <f t="shared" si="243"/>
        <v>0.38500000000000001</v>
      </c>
      <c r="W225">
        <f t="shared" si="244"/>
        <v>0</v>
      </c>
      <c r="X225">
        <f t="shared" si="245"/>
        <v>37033.72</v>
      </c>
      <c r="Y225">
        <f t="shared" si="246"/>
        <v>25338.86</v>
      </c>
      <c r="AA225">
        <v>16670161</v>
      </c>
      <c r="AB225">
        <f t="shared" si="247"/>
        <v>206.76</v>
      </c>
      <c r="AC225">
        <f t="shared" si="248"/>
        <v>51.53</v>
      </c>
      <c r="AD225">
        <f t="shared" si="249"/>
        <v>0.31</v>
      </c>
      <c r="AE225">
        <f t="shared" si="250"/>
        <v>0.14000000000000001</v>
      </c>
      <c r="AF225">
        <f t="shared" si="251"/>
        <v>154.91999999999999</v>
      </c>
      <c r="AG225">
        <f t="shared" si="252"/>
        <v>0</v>
      </c>
      <c r="AH225">
        <f t="shared" si="253"/>
        <v>16.29</v>
      </c>
      <c r="AI225">
        <f t="shared" si="254"/>
        <v>0.01</v>
      </c>
      <c r="AJ225">
        <f t="shared" si="255"/>
        <v>0</v>
      </c>
      <c r="AK225">
        <v>206.76</v>
      </c>
      <c r="AL225">
        <v>51.53</v>
      </c>
      <c r="AM225">
        <v>0.31</v>
      </c>
      <c r="AN225">
        <v>0.14000000000000001</v>
      </c>
      <c r="AO225">
        <v>154.91999999999999</v>
      </c>
      <c r="AP225">
        <v>0</v>
      </c>
      <c r="AQ225">
        <v>16.29</v>
      </c>
      <c r="AR225">
        <v>0.01</v>
      </c>
      <c r="AS225">
        <v>0</v>
      </c>
      <c r="AT225">
        <v>95</v>
      </c>
      <c r="AU225">
        <v>65</v>
      </c>
      <c r="AV225">
        <v>1</v>
      </c>
      <c r="AW225">
        <v>1</v>
      </c>
      <c r="AZ225">
        <v>6.53</v>
      </c>
      <c r="BA225">
        <v>6.53</v>
      </c>
      <c r="BB225">
        <v>6.53</v>
      </c>
      <c r="BC225">
        <v>6.53</v>
      </c>
      <c r="BD225" t="s">
        <v>6</v>
      </c>
      <c r="BE225" t="s">
        <v>6</v>
      </c>
      <c r="BF225" t="s">
        <v>6</v>
      </c>
      <c r="BG225" t="s">
        <v>6</v>
      </c>
      <c r="BH225">
        <v>0</v>
      </c>
      <c r="BI225">
        <v>2</v>
      </c>
      <c r="BJ225" t="s">
        <v>320</v>
      </c>
      <c r="BM225">
        <v>108001</v>
      </c>
      <c r="BN225">
        <v>0</v>
      </c>
      <c r="BO225" t="s">
        <v>6</v>
      </c>
      <c r="BP225">
        <v>0</v>
      </c>
      <c r="BQ225">
        <v>3</v>
      </c>
      <c r="BR225">
        <v>0</v>
      </c>
      <c r="BS225">
        <v>6.53</v>
      </c>
      <c r="BT225">
        <v>1</v>
      </c>
      <c r="BU225">
        <v>1</v>
      </c>
      <c r="BV225">
        <v>1</v>
      </c>
      <c r="BW225">
        <v>1</v>
      </c>
      <c r="BX225">
        <v>1</v>
      </c>
      <c r="BY225" t="s">
        <v>6</v>
      </c>
      <c r="BZ225">
        <v>95</v>
      </c>
      <c r="CA225">
        <v>65</v>
      </c>
      <c r="CF225">
        <v>0</v>
      </c>
      <c r="CG225">
        <v>0</v>
      </c>
      <c r="CM225">
        <v>0</v>
      </c>
      <c r="CN225" t="s">
        <v>6</v>
      </c>
      <c r="CO225">
        <v>0</v>
      </c>
      <c r="CP225">
        <f t="shared" si="256"/>
        <v>51980.5</v>
      </c>
      <c r="CQ225">
        <f t="shared" si="257"/>
        <v>336.49090000000001</v>
      </c>
      <c r="CR225">
        <f t="shared" si="258"/>
        <v>2.0243000000000002</v>
      </c>
      <c r="CS225">
        <f t="shared" si="259"/>
        <v>0.91420000000000012</v>
      </c>
      <c r="CT225">
        <f t="shared" si="260"/>
        <v>1011.6275999999999</v>
      </c>
      <c r="CU225">
        <f t="shared" si="261"/>
        <v>0</v>
      </c>
      <c r="CV225">
        <f t="shared" si="262"/>
        <v>16.29</v>
      </c>
      <c r="CW225">
        <f t="shared" si="263"/>
        <v>0.01</v>
      </c>
      <c r="CX225">
        <f t="shared" si="264"/>
        <v>0</v>
      </c>
      <c r="CY225">
        <f t="shared" si="265"/>
        <v>37033.717000000004</v>
      </c>
      <c r="CZ225">
        <f t="shared" si="266"/>
        <v>25338.859</v>
      </c>
      <c r="DC225" t="s">
        <v>6</v>
      </c>
      <c r="DD225" t="s">
        <v>6</v>
      </c>
      <c r="DE225" t="s">
        <v>6</v>
      </c>
      <c r="DF225" t="s">
        <v>6</v>
      </c>
      <c r="DG225" t="s">
        <v>6</v>
      </c>
      <c r="DH225" t="s">
        <v>6</v>
      </c>
      <c r="DI225" t="s">
        <v>6</v>
      </c>
      <c r="DJ225" t="s">
        <v>6</v>
      </c>
      <c r="DK225" t="s">
        <v>6</v>
      </c>
      <c r="DL225" t="s">
        <v>6</v>
      </c>
      <c r="DM225" t="s">
        <v>6</v>
      </c>
      <c r="DN225">
        <v>0</v>
      </c>
      <c r="DO225">
        <v>0</v>
      </c>
      <c r="DP225">
        <v>1</v>
      </c>
      <c r="DQ225">
        <v>1</v>
      </c>
      <c r="DU225">
        <v>1003</v>
      </c>
      <c r="DV225" t="s">
        <v>43</v>
      </c>
      <c r="DW225" t="s">
        <v>43</v>
      </c>
      <c r="DX225">
        <v>100</v>
      </c>
      <c r="EE225">
        <v>16510370</v>
      </c>
      <c r="EF225">
        <v>3</v>
      </c>
      <c r="EG225" t="s">
        <v>23</v>
      </c>
      <c r="EH225">
        <v>0</v>
      </c>
      <c r="EI225" t="s">
        <v>6</v>
      </c>
      <c r="EJ225">
        <v>2</v>
      </c>
      <c r="EK225">
        <v>108001</v>
      </c>
      <c r="EL225" t="s">
        <v>204</v>
      </c>
      <c r="EM225" t="s">
        <v>205</v>
      </c>
      <c r="EO225" t="s">
        <v>6</v>
      </c>
      <c r="EQ225">
        <v>0</v>
      </c>
      <c r="ER225">
        <v>206.76</v>
      </c>
      <c r="ES225">
        <v>51.53</v>
      </c>
      <c r="ET225">
        <v>0.31</v>
      </c>
      <c r="EU225">
        <v>0.14000000000000001</v>
      </c>
      <c r="EV225">
        <v>154.91999999999999</v>
      </c>
      <c r="EW225">
        <v>16.29</v>
      </c>
      <c r="EX225">
        <v>0.01</v>
      </c>
      <c r="EY225">
        <v>0</v>
      </c>
      <c r="FQ225">
        <v>0</v>
      </c>
      <c r="FR225">
        <f t="shared" si="267"/>
        <v>0</v>
      </c>
      <c r="FS225">
        <v>0</v>
      </c>
      <c r="FX225">
        <v>95</v>
      </c>
      <c r="FY225">
        <v>65</v>
      </c>
      <c r="GA225" t="s">
        <v>6</v>
      </c>
      <c r="GD225">
        <v>0</v>
      </c>
      <c r="GF225">
        <v>-1776686347</v>
      </c>
      <c r="GG225">
        <v>1</v>
      </c>
      <c r="GH225">
        <v>1</v>
      </c>
      <c r="GI225">
        <v>4</v>
      </c>
      <c r="GJ225">
        <v>0</v>
      </c>
      <c r="GK225">
        <f>ROUND(R225*(S12)/100,2)</f>
        <v>0</v>
      </c>
      <c r="GL225">
        <f t="shared" si="268"/>
        <v>0</v>
      </c>
      <c r="GM225">
        <f t="shared" si="269"/>
        <v>114353.08</v>
      </c>
      <c r="GN225">
        <f t="shared" si="270"/>
        <v>0</v>
      </c>
      <c r="GO225">
        <f t="shared" si="271"/>
        <v>114353.08</v>
      </c>
      <c r="GP225">
        <f t="shared" si="272"/>
        <v>0</v>
      </c>
      <c r="GR225">
        <v>0</v>
      </c>
      <c r="GS225">
        <v>3</v>
      </c>
      <c r="GT225">
        <v>0</v>
      </c>
      <c r="GU225" t="s">
        <v>6</v>
      </c>
      <c r="GV225">
        <f t="shared" si="273"/>
        <v>0</v>
      </c>
      <c r="GW225">
        <v>1</v>
      </c>
      <c r="GX225">
        <f t="shared" si="274"/>
        <v>0</v>
      </c>
      <c r="HA225">
        <v>0</v>
      </c>
      <c r="HB225">
        <v>0</v>
      </c>
      <c r="IK225">
        <v>0</v>
      </c>
    </row>
    <row r="226" spans="1:255" x14ac:dyDescent="0.2">
      <c r="A226" s="2">
        <v>18</v>
      </c>
      <c r="B226" s="2">
        <v>1</v>
      </c>
      <c r="C226" s="2">
        <v>432</v>
      </c>
      <c r="D226" s="2"/>
      <c r="E226" s="2" t="s">
        <v>321</v>
      </c>
      <c r="F226" s="2" t="s">
        <v>322</v>
      </c>
      <c r="G226" s="2" t="s">
        <v>323</v>
      </c>
      <c r="H226" s="2" t="s">
        <v>43</v>
      </c>
      <c r="I226" s="2">
        <f>I224*J226</f>
        <v>38.5</v>
      </c>
      <c r="J226" s="2">
        <v>1</v>
      </c>
      <c r="K226" s="2"/>
      <c r="L226" s="2"/>
      <c r="M226" s="2"/>
      <c r="N226" s="2"/>
      <c r="O226" s="2">
        <f t="shared" si="236"/>
        <v>9548</v>
      </c>
      <c r="P226" s="2">
        <f t="shared" si="237"/>
        <v>9548</v>
      </c>
      <c r="Q226" s="2">
        <f t="shared" si="238"/>
        <v>0</v>
      </c>
      <c r="R226" s="2">
        <f t="shared" si="239"/>
        <v>0</v>
      </c>
      <c r="S226" s="2">
        <f t="shared" si="240"/>
        <v>0</v>
      </c>
      <c r="T226" s="2">
        <f t="shared" si="241"/>
        <v>0</v>
      </c>
      <c r="U226" s="2">
        <f t="shared" si="242"/>
        <v>0</v>
      </c>
      <c r="V226" s="2">
        <f t="shared" si="243"/>
        <v>0</v>
      </c>
      <c r="W226" s="2">
        <f t="shared" si="244"/>
        <v>0</v>
      </c>
      <c r="X226" s="2">
        <f t="shared" si="245"/>
        <v>0</v>
      </c>
      <c r="Y226" s="2">
        <f t="shared" si="246"/>
        <v>0</v>
      </c>
      <c r="Z226" s="2"/>
      <c r="AA226" s="2">
        <v>16670159</v>
      </c>
      <c r="AB226" s="2">
        <f t="shared" si="247"/>
        <v>248</v>
      </c>
      <c r="AC226" s="2">
        <f t="shared" si="248"/>
        <v>248</v>
      </c>
      <c r="AD226" s="2">
        <f t="shared" si="249"/>
        <v>0</v>
      </c>
      <c r="AE226" s="2">
        <f t="shared" si="250"/>
        <v>0</v>
      </c>
      <c r="AF226" s="2">
        <f t="shared" si="251"/>
        <v>0</v>
      </c>
      <c r="AG226" s="2">
        <f t="shared" si="252"/>
        <v>0</v>
      </c>
      <c r="AH226" s="2">
        <f t="shared" si="253"/>
        <v>0</v>
      </c>
      <c r="AI226" s="2">
        <f t="shared" si="254"/>
        <v>0</v>
      </c>
      <c r="AJ226" s="2">
        <f t="shared" si="255"/>
        <v>0</v>
      </c>
      <c r="AK226" s="2">
        <v>248</v>
      </c>
      <c r="AL226" s="2">
        <v>248</v>
      </c>
      <c r="AM226" s="2">
        <v>0</v>
      </c>
      <c r="AN226" s="2">
        <v>0</v>
      </c>
      <c r="AO226" s="2">
        <v>0</v>
      </c>
      <c r="AP226" s="2">
        <v>0</v>
      </c>
      <c r="AQ226" s="2">
        <v>0</v>
      </c>
      <c r="AR226" s="2">
        <v>0</v>
      </c>
      <c r="AS226" s="2">
        <v>0</v>
      </c>
      <c r="AT226" s="2">
        <v>95</v>
      </c>
      <c r="AU226" s="2">
        <v>65</v>
      </c>
      <c r="AV226" s="2">
        <v>1</v>
      </c>
      <c r="AW226" s="2">
        <v>1</v>
      </c>
      <c r="AX226" s="2"/>
      <c r="AY226" s="2"/>
      <c r="AZ226" s="2">
        <v>1</v>
      </c>
      <c r="BA226" s="2">
        <v>1</v>
      </c>
      <c r="BB226" s="2">
        <v>1</v>
      </c>
      <c r="BC226" s="2">
        <v>1</v>
      </c>
      <c r="BD226" s="2" t="s">
        <v>6</v>
      </c>
      <c r="BE226" s="2" t="s">
        <v>6</v>
      </c>
      <c r="BF226" s="2" t="s">
        <v>6</v>
      </c>
      <c r="BG226" s="2" t="s">
        <v>6</v>
      </c>
      <c r="BH226" s="2">
        <v>3</v>
      </c>
      <c r="BI226" s="2">
        <v>2</v>
      </c>
      <c r="BJ226" s="2" t="s">
        <v>324</v>
      </c>
      <c r="BK226" s="2"/>
      <c r="BL226" s="2"/>
      <c r="BM226" s="2">
        <v>108001</v>
      </c>
      <c r="BN226" s="2">
        <v>0</v>
      </c>
      <c r="BO226" s="2" t="s">
        <v>6</v>
      </c>
      <c r="BP226" s="2">
        <v>0</v>
      </c>
      <c r="BQ226" s="2">
        <v>3</v>
      </c>
      <c r="BR226" s="2">
        <v>0</v>
      </c>
      <c r="BS226" s="2">
        <v>1</v>
      </c>
      <c r="BT226" s="2">
        <v>1</v>
      </c>
      <c r="BU226" s="2">
        <v>1</v>
      </c>
      <c r="BV226" s="2">
        <v>1</v>
      </c>
      <c r="BW226" s="2">
        <v>1</v>
      </c>
      <c r="BX226" s="2">
        <v>1</v>
      </c>
      <c r="BY226" s="2" t="s">
        <v>6</v>
      </c>
      <c r="BZ226" s="2">
        <v>95</v>
      </c>
      <c r="CA226" s="2">
        <v>65</v>
      </c>
      <c r="CB226" s="2"/>
      <c r="CC226" s="2"/>
      <c r="CD226" s="2"/>
      <c r="CE226" s="2"/>
      <c r="CF226" s="2">
        <v>0</v>
      </c>
      <c r="CG226" s="2">
        <v>0</v>
      </c>
      <c r="CH226" s="2"/>
      <c r="CI226" s="2"/>
      <c r="CJ226" s="2"/>
      <c r="CK226" s="2"/>
      <c r="CL226" s="2"/>
      <c r="CM226" s="2">
        <v>0</v>
      </c>
      <c r="CN226" s="2" t="s">
        <v>6</v>
      </c>
      <c r="CO226" s="2">
        <v>0</v>
      </c>
      <c r="CP226" s="2">
        <f t="shared" si="256"/>
        <v>9548</v>
      </c>
      <c r="CQ226" s="2">
        <f t="shared" si="257"/>
        <v>248</v>
      </c>
      <c r="CR226" s="2">
        <f t="shared" si="258"/>
        <v>0</v>
      </c>
      <c r="CS226" s="2">
        <f t="shared" si="259"/>
        <v>0</v>
      </c>
      <c r="CT226" s="2">
        <f t="shared" si="260"/>
        <v>0</v>
      </c>
      <c r="CU226" s="2">
        <f t="shared" si="261"/>
        <v>0</v>
      </c>
      <c r="CV226" s="2">
        <f t="shared" si="262"/>
        <v>0</v>
      </c>
      <c r="CW226" s="2">
        <f t="shared" si="263"/>
        <v>0</v>
      </c>
      <c r="CX226" s="2">
        <f t="shared" si="264"/>
        <v>0</v>
      </c>
      <c r="CY226" s="2">
        <f t="shared" si="265"/>
        <v>0</v>
      </c>
      <c r="CZ226" s="2">
        <f t="shared" si="266"/>
        <v>0</v>
      </c>
      <c r="DA226" s="2"/>
      <c r="DB226" s="2"/>
      <c r="DC226" s="2" t="s">
        <v>6</v>
      </c>
      <c r="DD226" s="2" t="s">
        <v>6</v>
      </c>
      <c r="DE226" s="2" t="s">
        <v>6</v>
      </c>
      <c r="DF226" s="2" t="s">
        <v>6</v>
      </c>
      <c r="DG226" s="2" t="s">
        <v>6</v>
      </c>
      <c r="DH226" s="2" t="s">
        <v>6</v>
      </c>
      <c r="DI226" s="2" t="s">
        <v>6</v>
      </c>
      <c r="DJ226" s="2" t="s">
        <v>6</v>
      </c>
      <c r="DK226" s="2" t="s">
        <v>6</v>
      </c>
      <c r="DL226" s="2" t="s">
        <v>6</v>
      </c>
      <c r="DM226" s="2" t="s">
        <v>6</v>
      </c>
      <c r="DN226" s="2">
        <v>0</v>
      </c>
      <c r="DO226" s="2">
        <v>0</v>
      </c>
      <c r="DP226" s="2">
        <v>1</v>
      </c>
      <c r="DQ226" s="2">
        <v>1</v>
      </c>
      <c r="DR226" s="2"/>
      <c r="DS226" s="2"/>
      <c r="DT226" s="2"/>
      <c r="DU226" s="2">
        <v>1003</v>
      </c>
      <c r="DV226" s="2" t="s">
        <v>43</v>
      </c>
      <c r="DW226" s="2" t="s">
        <v>43</v>
      </c>
      <c r="DX226" s="2">
        <v>100</v>
      </c>
      <c r="DY226" s="2"/>
      <c r="DZ226" s="2"/>
      <c r="EA226" s="2"/>
      <c r="EB226" s="2"/>
      <c r="EC226" s="2"/>
      <c r="ED226" s="2"/>
      <c r="EE226" s="2">
        <v>16510370</v>
      </c>
      <c r="EF226" s="2">
        <v>3</v>
      </c>
      <c r="EG226" s="2" t="s">
        <v>23</v>
      </c>
      <c r="EH226" s="2">
        <v>0</v>
      </c>
      <c r="EI226" s="2" t="s">
        <v>6</v>
      </c>
      <c r="EJ226" s="2">
        <v>2</v>
      </c>
      <c r="EK226" s="2">
        <v>108001</v>
      </c>
      <c r="EL226" s="2" t="s">
        <v>204</v>
      </c>
      <c r="EM226" s="2" t="s">
        <v>205</v>
      </c>
      <c r="EN226" s="2"/>
      <c r="EO226" s="2" t="s">
        <v>6</v>
      </c>
      <c r="EP226" s="2"/>
      <c r="EQ226" s="2">
        <v>0</v>
      </c>
      <c r="ER226" s="2">
        <v>248</v>
      </c>
      <c r="ES226" s="2">
        <v>248</v>
      </c>
      <c r="ET226" s="2">
        <v>0</v>
      </c>
      <c r="EU226" s="2">
        <v>0</v>
      </c>
      <c r="EV226" s="2">
        <v>0</v>
      </c>
      <c r="EW226" s="2">
        <v>0</v>
      </c>
      <c r="EX226" s="2">
        <v>0</v>
      </c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>
        <v>0</v>
      </c>
      <c r="FR226" s="2">
        <f t="shared" si="267"/>
        <v>0</v>
      </c>
      <c r="FS226" s="2">
        <v>0</v>
      </c>
      <c r="FT226" s="2"/>
      <c r="FU226" s="2"/>
      <c r="FV226" s="2"/>
      <c r="FW226" s="2"/>
      <c r="FX226" s="2">
        <v>95</v>
      </c>
      <c r="FY226" s="2">
        <v>65</v>
      </c>
      <c r="FZ226" s="2"/>
      <c r="GA226" s="2" t="s">
        <v>6</v>
      </c>
      <c r="GB226" s="2"/>
      <c r="GC226" s="2"/>
      <c r="GD226" s="2">
        <v>0</v>
      </c>
      <c r="GE226" s="2"/>
      <c r="GF226" s="2">
        <v>2095203287</v>
      </c>
      <c r="GG226" s="2">
        <v>1</v>
      </c>
      <c r="GH226" s="2">
        <v>1</v>
      </c>
      <c r="GI226" s="2">
        <v>-2</v>
      </c>
      <c r="GJ226" s="2">
        <v>0</v>
      </c>
      <c r="GK226" s="2">
        <f>ROUND(R226*(R12)/100,2)</f>
        <v>0</v>
      </c>
      <c r="GL226" s="2">
        <f t="shared" si="268"/>
        <v>0</v>
      </c>
      <c r="GM226" s="2">
        <f t="shared" si="269"/>
        <v>9548</v>
      </c>
      <c r="GN226" s="2">
        <f t="shared" si="270"/>
        <v>0</v>
      </c>
      <c r="GO226" s="2">
        <f t="shared" si="271"/>
        <v>9548</v>
      </c>
      <c r="GP226" s="2">
        <f t="shared" si="272"/>
        <v>0</v>
      </c>
      <c r="GQ226" s="2"/>
      <c r="GR226" s="2">
        <v>0</v>
      </c>
      <c r="GS226" s="2">
        <v>3</v>
      </c>
      <c r="GT226" s="2">
        <v>0</v>
      </c>
      <c r="GU226" s="2" t="s">
        <v>6</v>
      </c>
      <c r="GV226" s="2">
        <f t="shared" si="273"/>
        <v>0</v>
      </c>
      <c r="GW226" s="2">
        <v>1</v>
      </c>
      <c r="GX226" s="2">
        <f t="shared" si="274"/>
        <v>0</v>
      </c>
      <c r="GY226" s="2"/>
      <c r="GZ226" s="2"/>
      <c r="HA226" s="2">
        <v>0</v>
      </c>
      <c r="HB226" s="2">
        <v>0</v>
      </c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  <c r="HW226" s="2"/>
      <c r="HX226" s="2"/>
      <c r="HY226" s="2"/>
      <c r="HZ226" s="2"/>
      <c r="IA226" s="2"/>
      <c r="IB226" s="2"/>
      <c r="IC226" s="2"/>
      <c r="ID226" s="2"/>
      <c r="IE226" s="2"/>
      <c r="IF226" s="2"/>
      <c r="IG226" s="2"/>
      <c r="IH226" s="2"/>
      <c r="II226" s="2"/>
      <c r="IJ226" s="2"/>
      <c r="IK226" s="2">
        <v>0</v>
      </c>
      <c r="IL226" s="2"/>
      <c r="IM226" s="2"/>
      <c r="IN226" s="2"/>
      <c r="IO226" s="2"/>
      <c r="IP226" s="2"/>
      <c r="IQ226" s="2"/>
      <c r="IR226" s="2"/>
      <c r="IS226" s="2"/>
      <c r="IT226" s="2"/>
      <c r="IU226" s="2"/>
    </row>
    <row r="227" spans="1:255" x14ac:dyDescent="0.2">
      <c r="A227">
        <v>18</v>
      </c>
      <c r="B227">
        <v>1</v>
      </c>
      <c r="C227">
        <v>439</v>
      </c>
      <c r="E227" t="s">
        <v>321</v>
      </c>
      <c r="F227" t="s">
        <v>322</v>
      </c>
      <c r="G227" t="s">
        <v>323</v>
      </c>
      <c r="H227" t="s">
        <v>43</v>
      </c>
      <c r="I227">
        <f>I225*J227</f>
        <v>38.5</v>
      </c>
      <c r="J227">
        <v>1</v>
      </c>
      <c r="O227">
        <f t="shared" si="236"/>
        <v>62348.44</v>
      </c>
      <c r="P227">
        <f t="shared" si="237"/>
        <v>62348.44</v>
      </c>
      <c r="Q227">
        <f t="shared" si="238"/>
        <v>0</v>
      </c>
      <c r="R227">
        <f t="shared" si="239"/>
        <v>0</v>
      </c>
      <c r="S227">
        <f t="shared" si="240"/>
        <v>0</v>
      </c>
      <c r="T227">
        <f t="shared" si="241"/>
        <v>0</v>
      </c>
      <c r="U227">
        <f t="shared" si="242"/>
        <v>0</v>
      </c>
      <c r="V227">
        <f t="shared" si="243"/>
        <v>0</v>
      </c>
      <c r="W227">
        <f t="shared" si="244"/>
        <v>0</v>
      </c>
      <c r="X227">
        <f t="shared" si="245"/>
        <v>0</v>
      </c>
      <c r="Y227">
        <f t="shared" si="246"/>
        <v>0</v>
      </c>
      <c r="AA227">
        <v>16670161</v>
      </c>
      <c r="AB227">
        <f t="shared" si="247"/>
        <v>248</v>
      </c>
      <c r="AC227">
        <f t="shared" si="248"/>
        <v>248</v>
      </c>
      <c r="AD227">
        <f t="shared" si="249"/>
        <v>0</v>
      </c>
      <c r="AE227">
        <f t="shared" si="250"/>
        <v>0</v>
      </c>
      <c r="AF227">
        <f t="shared" si="251"/>
        <v>0</v>
      </c>
      <c r="AG227">
        <f t="shared" si="252"/>
        <v>0</v>
      </c>
      <c r="AH227">
        <f t="shared" si="253"/>
        <v>0</v>
      </c>
      <c r="AI227">
        <f t="shared" si="254"/>
        <v>0</v>
      </c>
      <c r="AJ227">
        <f t="shared" si="255"/>
        <v>0</v>
      </c>
      <c r="AK227">
        <v>248</v>
      </c>
      <c r="AL227">
        <v>248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95</v>
      </c>
      <c r="AU227">
        <v>65</v>
      </c>
      <c r="AV227">
        <v>1</v>
      </c>
      <c r="AW227">
        <v>1</v>
      </c>
      <c r="AZ227">
        <v>6.53</v>
      </c>
      <c r="BA227">
        <v>1</v>
      </c>
      <c r="BB227">
        <v>1</v>
      </c>
      <c r="BC227">
        <v>6.53</v>
      </c>
      <c r="BD227" t="s">
        <v>6</v>
      </c>
      <c r="BE227" t="s">
        <v>6</v>
      </c>
      <c r="BF227" t="s">
        <v>6</v>
      </c>
      <c r="BG227" t="s">
        <v>6</v>
      </c>
      <c r="BH227">
        <v>3</v>
      </c>
      <c r="BI227">
        <v>2</v>
      </c>
      <c r="BJ227" t="s">
        <v>324</v>
      </c>
      <c r="BM227">
        <v>108001</v>
      </c>
      <c r="BN227">
        <v>0</v>
      </c>
      <c r="BO227" t="s">
        <v>6</v>
      </c>
      <c r="BP227">
        <v>0</v>
      </c>
      <c r="BQ227">
        <v>3</v>
      </c>
      <c r="BR227">
        <v>0</v>
      </c>
      <c r="BS227">
        <v>1</v>
      </c>
      <c r="BT227">
        <v>1</v>
      </c>
      <c r="BU227">
        <v>1</v>
      </c>
      <c r="BV227">
        <v>1</v>
      </c>
      <c r="BW227">
        <v>1</v>
      </c>
      <c r="BX227">
        <v>1</v>
      </c>
      <c r="BY227" t="s">
        <v>6</v>
      </c>
      <c r="BZ227">
        <v>95</v>
      </c>
      <c r="CA227">
        <v>65</v>
      </c>
      <c r="CF227">
        <v>0</v>
      </c>
      <c r="CG227">
        <v>0</v>
      </c>
      <c r="CM227">
        <v>0</v>
      </c>
      <c r="CN227" t="s">
        <v>6</v>
      </c>
      <c r="CO227">
        <v>0</v>
      </c>
      <c r="CP227">
        <f t="shared" si="256"/>
        <v>62348.44</v>
      </c>
      <c r="CQ227">
        <f t="shared" si="257"/>
        <v>1619.44</v>
      </c>
      <c r="CR227">
        <f t="shared" si="258"/>
        <v>0</v>
      </c>
      <c r="CS227">
        <f t="shared" si="259"/>
        <v>0</v>
      </c>
      <c r="CT227">
        <f t="shared" si="260"/>
        <v>0</v>
      </c>
      <c r="CU227">
        <f t="shared" si="261"/>
        <v>0</v>
      </c>
      <c r="CV227">
        <f t="shared" si="262"/>
        <v>0</v>
      </c>
      <c r="CW227">
        <f t="shared" si="263"/>
        <v>0</v>
      </c>
      <c r="CX227">
        <f t="shared" si="264"/>
        <v>0</v>
      </c>
      <c r="CY227">
        <f t="shared" si="265"/>
        <v>0</v>
      </c>
      <c r="CZ227">
        <f t="shared" si="266"/>
        <v>0</v>
      </c>
      <c r="DC227" t="s">
        <v>6</v>
      </c>
      <c r="DD227" t="s">
        <v>6</v>
      </c>
      <c r="DE227" t="s">
        <v>6</v>
      </c>
      <c r="DF227" t="s">
        <v>6</v>
      </c>
      <c r="DG227" t="s">
        <v>6</v>
      </c>
      <c r="DH227" t="s">
        <v>6</v>
      </c>
      <c r="DI227" t="s">
        <v>6</v>
      </c>
      <c r="DJ227" t="s">
        <v>6</v>
      </c>
      <c r="DK227" t="s">
        <v>6</v>
      </c>
      <c r="DL227" t="s">
        <v>6</v>
      </c>
      <c r="DM227" t="s">
        <v>6</v>
      </c>
      <c r="DN227">
        <v>0</v>
      </c>
      <c r="DO227">
        <v>0</v>
      </c>
      <c r="DP227">
        <v>1</v>
      </c>
      <c r="DQ227">
        <v>1</v>
      </c>
      <c r="DU227">
        <v>1003</v>
      </c>
      <c r="DV227" t="s">
        <v>43</v>
      </c>
      <c r="DW227" t="s">
        <v>43</v>
      </c>
      <c r="DX227">
        <v>100</v>
      </c>
      <c r="EE227">
        <v>16510370</v>
      </c>
      <c r="EF227">
        <v>3</v>
      </c>
      <c r="EG227" t="s">
        <v>23</v>
      </c>
      <c r="EH227">
        <v>0</v>
      </c>
      <c r="EI227" t="s">
        <v>6</v>
      </c>
      <c r="EJ227">
        <v>2</v>
      </c>
      <c r="EK227">
        <v>108001</v>
      </c>
      <c r="EL227" t="s">
        <v>204</v>
      </c>
      <c r="EM227" t="s">
        <v>205</v>
      </c>
      <c r="EO227" t="s">
        <v>6</v>
      </c>
      <c r="EQ227">
        <v>0</v>
      </c>
      <c r="ER227">
        <v>248</v>
      </c>
      <c r="ES227">
        <v>248</v>
      </c>
      <c r="ET227">
        <v>0</v>
      </c>
      <c r="EU227">
        <v>0</v>
      </c>
      <c r="EV227">
        <v>0</v>
      </c>
      <c r="EW227">
        <v>0</v>
      </c>
      <c r="EX227">
        <v>0</v>
      </c>
      <c r="FQ227">
        <v>0</v>
      </c>
      <c r="FR227">
        <f t="shared" si="267"/>
        <v>0</v>
      </c>
      <c r="FS227">
        <v>0</v>
      </c>
      <c r="FX227">
        <v>95</v>
      </c>
      <c r="FY227">
        <v>65</v>
      </c>
      <c r="GA227" t="s">
        <v>6</v>
      </c>
      <c r="GD227">
        <v>0</v>
      </c>
      <c r="GF227">
        <v>2095203287</v>
      </c>
      <c r="GG227">
        <v>1</v>
      </c>
      <c r="GH227">
        <v>1</v>
      </c>
      <c r="GI227">
        <v>4</v>
      </c>
      <c r="GJ227">
        <v>0</v>
      </c>
      <c r="GK227">
        <f>ROUND(R227*(S12)/100,2)</f>
        <v>0</v>
      </c>
      <c r="GL227">
        <f t="shared" si="268"/>
        <v>0</v>
      </c>
      <c r="GM227">
        <f t="shared" si="269"/>
        <v>62348.44</v>
      </c>
      <c r="GN227">
        <f t="shared" si="270"/>
        <v>0</v>
      </c>
      <c r="GO227">
        <f t="shared" si="271"/>
        <v>62348.44</v>
      </c>
      <c r="GP227">
        <f t="shared" si="272"/>
        <v>0</v>
      </c>
      <c r="GR227">
        <v>0</v>
      </c>
      <c r="GS227">
        <v>3</v>
      </c>
      <c r="GT227">
        <v>0</v>
      </c>
      <c r="GU227" t="s">
        <v>6</v>
      </c>
      <c r="GV227">
        <f t="shared" si="273"/>
        <v>0</v>
      </c>
      <c r="GW227">
        <v>1</v>
      </c>
      <c r="GX227">
        <f t="shared" si="274"/>
        <v>0</v>
      </c>
      <c r="HA227">
        <v>0</v>
      </c>
      <c r="HB227">
        <v>0</v>
      </c>
      <c r="IK227">
        <v>0</v>
      </c>
    </row>
    <row r="228" spans="1:255" x14ac:dyDescent="0.2">
      <c r="A228" s="2">
        <v>17</v>
      </c>
      <c r="B228" s="2">
        <v>1</v>
      </c>
      <c r="C228" s="2">
        <f>ROW(SmtRes!A446)</f>
        <v>446</v>
      </c>
      <c r="D228" s="2">
        <f>ROW(EtalonRes!A373)</f>
        <v>373</v>
      </c>
      <c r="E228" s="2" t="s">
        <v>325</v>
      </c>
      <c r="F228" s="2" t="s">
        <v>326</v>
      </c>
      <c r="G228" s="2" t="s">
        <v>327</v>
      </c>
      <c r="H228" s="2" t="s">
        <v>43</v>
      </c>
      <c r="I228" s="2">
        <f>ROUND(200/100,9)</f>
        <v>2</v>
      </c>
      <c r="J228" s="2">
        <v>0</v>
      </c>
      <c r="K228" s="2"/>
      <c r="L228" s="2"/>
      <c r="M228" s="2"/>
      <c r="N228" s="2"/>
      <c r="O228" s="2">
        <f t="shared" si="236"/>
        <v>312.66000000000003</v>
      </c>
      <c r="P228" s="2">
        <f t="shared" si="237"/>
        <v>33.58</v>
      </c>
      <c r="Q228" s="2">
        <f t="shared" si="238"/>
        <v>0</v>
      </c>
      <c r="R228" s="2">
        <f t="shared" si="239"/>
        <v>0</v>
      </c>
      <c r="S228" s="2">
        <f t="shared" si="240"/>
        <v>279.08</v>
      </c>
      <c r="T228" s="2">
        <f t="shared" si="241"/>
        <v>0</v>
      </c>
      <c r="U228" s="2">
        <f t="shared" si="242"/>
        <v>30.4</v>
      </c>
      <c r="V228" s="2">
        <f t="shared" si="243"/>
        <v>0</v>
      </c>
      <c r="W228" s="2">
        <f t="shared" si="244"/>
        <v>0</v>
      </c>
      <c r="X228" s="2">
        <f t="shared" si="245"/>
        <v>265.13</v>
      </c>
      <c r="Y228" s="2">
        <f t="shared" si="246"/>
        <v>181.4</v>
      </c>
      <c r="Z228" s="2"/>
      <c r="AA228" s="2">
        <v>16670159</v>
      </c>
      <c r="AB228" s="2">
        <f t="shared" si="247"/>
        <v>156.33000000000001</v>
      </c>
      <c r="AC228" s="2">
        <f t="shared" si="248"/>
        <v>16.79</v>
      </c>
      <c r="AD228" s="2">
        <f t="shared" si="249"/>
        <v>0</v>
      </c>
      <c r="AE228" s="2">
        <f t="shared" si="250"/>
        <v>0</v>
      </c>
      <c r="AF228" s="2">
        <f t="shared" si="251"/>
        <v>139.54</v>
      </c>
      <c r="AG228" s="2">
        <f t="shared" si="252"/>
        <v>0</v>
      </c>
      <c r="AH228" s="2">
        <f t="shared" si="253"/>
        <v>15.2</v>
      </c>
      <c r="AI228" s="2">
        <f t="shared" si="254"/>
        <v>0</v>
      </c>
      <c r="AJ228" s="2">
        <f t="shared" si="255"/>
        <v>0</v>
      </c>
      <c r="AK228" s="2">
        <v>156.33000000000001</v>
      </c>
      <c r="AL228" s="2">
        <v>16.79</v>
      </c>
      <c r="AM228" s="2">
        <v>0</v>
      </c>
      <c r="AN228" s="2">
        <v>0</v>
      </c>
      <c r="AO228" s="2">
        <v>139.54</v>
      </c>
      <c r="AP228" s="2">
        <v>0</v>
      </c>
      <c r="AQ228" s="2">
        <v>15.2</v>
      </c>
      <c r="AR228" s="2">
        <v>0</v>
      </c>
      <c r="AS228" s="2">
        <v>0</v>
      </c>
      <c r="AT228" s="2">
        <v>95</v>
      </c>
      <c r="AU228" s="2">
        <v>65</v>
      </c>
      <c r="AV228" s="2">
        <v>1</v>
      </c>
      <c r="AW228" s="2">
        <v>1</v>
      </c>
      <c r="AX228" s="2"/>
      <c r="AY228" s="2"/>
      <c r="AZ228" s="2">
        <v>1</v>
      </c>
      <c r="BA228" s="2">
        <v>1</v>
      </c>
      <c r="BB228" s="2">
        <v>1</v>
      </c>
      <c r="BC228" s="2">
        <v>1</v>
      </c>
      <c r="BD228" s="2" t="s">
        <v>6</v>
      </c>
      <c r="BE228" s="2" t="s">
        <v>6</v>
      </c>
      <c r="BF228" s="2" t="s">
        <v>6</v>
      </c>
      <c r="BG228" s="2" t="s">
        <v>6</v>
      </c>
      <c r="BH228" s="2">
        <v>0</v>
      </c>
      <c r="BI228" s="2">
        <v>2</v>
      </c>
      <c r="BJ228" s="2" t="s">
        <v>328</v>
      </c>
      <c r="BK228" s="2"/>
      <c r="BL228" s="2"/>
      <c r="BM228" s="2">
        <v>108001</v>
      </c>
      <c r="BN228" s="2">
        <v>0</v>
      </c>
      <c r="BO228" s="2" t="s">
        <v>6</v>
      </c>
      <c r="BP228" s="2">
        <v>0</v>
      </c>
      <c r="BQ228" s="2">
        <v>3</v>
      </c>
      <c r="BR228" s="2">
        <v>0</v>
      </c>
      <c r="BS228" s="2">
        <v>1</v>
      </c>
      <c r="BT228" s="2">
        <v>1</v>
      </c>
      <c r="BU228" s="2">
        <v>1</v>
      </c>
      <c r="BV228" s="2">
        <v>1</v>
      </c>
      <c r="BW228" s="2">
        <v>1</v>
      </c>
      <c r="BX228" s="2">
        <v>1</v>
      </c>
      <c r="BY228" s="2" t="s">
        <v>6</v>
      </c>
      <c r="BZ228" s="2">
        <v>95</v>
      </c>
      <c r="CA228" s="2">
        <v>65</v>
      </c>
      <c r="CB228" s="2"/>
      <c r="CC228" s="2"/>
      <c r="CD228" s="2"/>
      <c r="CE228" s="2"/>
      <c r="CF228" s="2">
        <v>0</v>
      </c>
      <c r="CG228" s="2">
        <v>0</v>
      </c>
      <c r="CH228" s="2"/>
      <c r="CI228" s="2"/>
      <c r="CJ228" s="2"/>
      <c r="CK228" s="2"/>
      <c r="CL228" s="2"/>
      <c r="CM228" s="2">
        <v>0</v>
      </c>
      <c r="CN228" s="2" t="s">
        <v>6</v>
      </c>
      <c r="CO228" s="2">
        <v>0</v>
      </c>
      <c r="CP228" s="2">
        <f t="shared" si="256"/>
        <v>312.65999999999997</v>
      </c>
      <c r="CQ228" s="2">
        <f t="shared" si="257"/>
        <v>16.79</v>
      </c>
      <c r="CR228" s="2">
        <f t="shared" si="258"/>
        <v>0</v>
      </c>
      <c r="CS228" s="2">
        <f t="shared" si="259"/>
        <v>0</v>
      </c>
      <c r="CT228" s="2">
        <f t="shared" si="260"/>
        <v>139.54</v>
      </c>
      <c r="CU228" s="2">
        <f t="shared" si="261"/>
        <v>0</v>
      </c>
      <c r="CV228" s="2">
        <f t="shared" si="262"/>
        <v>15.2</v>
      </c>
      <c r="CW228" s="2">
        <f t="shared" si="263"/>
        <v>0</v>
      </c>
      <c r="CX228" s="2">
        <f t="shared" si="264"/>
        <v>0</v>
      </c>
      <c r="CY228" s="2">
        <f t="shared" si="265"/>
        <v>265.12599999999998</v>
      </c>
      <c r="CZ228" s="2">
        <f t="shared" si="266"/>
        <v>181.40200000000002</v>
      </c>
      <c r="DA228" s="2"/>
      <c r="DB228" s="2"/>
      <c r="DC228" s="2" t="s">
        <v>6</v>
      </c>
      <c r="DD228" s="2" t="s">
        <v>6</v>
      </c>
      <c r="DE228" s="2" t="s">
        <v>6</v>
      </c>
      <c r="DF228" s="2" t="s">
        <v>6</v>
      </c>
      <c r="DG228" s="2" t="s">
        <v>6</v>
      </c>
      <c r="DH228" s="2" t="s">
        <v>6</v>
      </c>
      <c r="DI228" s="2" t="s">
        <v>6</v>
      </c>
      <c r="DJ228" s="2" t="s">
        <v>6</v>
      </c>
      <c r="DK228" s="2" t="s">
        <v>6</v>
      </c>
      <c r="DL228" s="2" t="s">
        <v>6</v>
      </c>
      <c r="DM228" s="2" t="s">
        <v>6</v>
      </c>
      <c r="DN228" s="2">
        <v>0</v>
      </c>
      <c r="DO228" s="2">
        <v>0</v>
      </c>
      <c r="DP228" s="2">
        <v>1</v>
      </c>
      <c r="DQ228" s="2">
        <v>1</v>
      </c>
      <c r="DR228" s="2"/>
      <c r="DS228" s="2"/>
      <c r="DT228" s="2"/>
      <c r="DU228" s="2">
        <v>1003</v>
      </c>
      <c r="DV228" s="2" t="s">
        <v>43</v>
      </c>
      <c r="DW228" s="2" t="s">
        <v>43</v>
      </c>
      <c r="DX228" s="2">
        <v>100</v>
      </c>
      <c r="DY228" s="2"/>
      <c r="DZ228" s="2"/>
      <c r="EA228" s="2"/>
      <c r="EB228" s="2"/>
      <c r="EC228" s="2"/>
      <c r="ED228" s="2"/>
      <c r="EE228" s="2">
        <v>16510370</v>
      </c>
      <c r="EF228" s="2">
        <v>3</v>
      </c>
      <c r="EG228" s="2" t="s">
        <v>23</v>
      </c>
      <c r="EH228" s="2">
        <v>0</v>
      </c>
      <c r="EI228" s="2" t="s">
        <v>6</v>
      </c>
      <c r="EJ228" s="2">
        <v>2</v>
      </c>
      <c r="EK228" s="2">
        <v>108001</v>
      </c>
      <c r="EL228" s="2" t="s">
        <v>204</v>
      </c>
      <c r="EM228" s="2" t="s">
        <v>205</v>
      </c>
      <c r="EN228" s="2"/>
      <c r="EO228" s="2" t="s">
        <v>6</v>
      </c>
      <c r="EP228" s="2"/>
      <c r="EQ228" s="2">
        <v>0</v>
      </c>
      <c r="ER228" s="2">
        <v>156.33000000000001</v>
      </c>
      <c r="ES228" s="2">
        <v>16.79</v>
      </c>
      <c r="ET228" s="2">
        <v>0</v>
      </c>
      <c r="EU228" s="2">
        <v>0</v>
      </c>
      <c r="EV228" s="2">
        <v>139.54</v>
      </c>
      <c r="EW228" s="2">
        <v>15.2</v>
      </c>
      <c r="EX228" s="2">
        <v>0</v>
      </c>
      <c r="EY228" s="2">
        <v>0</v>
      </c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>
        <v>0</v>
      </c>
      <c r="FR228" s="2">
        <f t="shared" si="267"/>
        <v>0</v>
      </c>
      <c r="FS228" s="2">
        <v>0</v>
      </c>
      <c r="FT228" s="2"/>
      <c r="FU228" s="2"/>
      <c r="FV228" s="2"/>
      <c r="FW228" s="2"/>
      <c r="FX228" s="2">
        <v>95</v>
      </c>
      <c r="FY228" s="2">
        <v>65</v>
      </c>
      <c r="FZ228" s="2"/>
      <c r="GA228" s="2" t="s">
        <v>6</v>
      </c>
      <c r="GB228" s="2"/>
      <c r="GC228" s="2"/>
      <c r="GD228" s="2">
        <v>0</v>
      </c>
      <c r="GE228" s="2"/>
      <c r="GF228" s="2">
        <v>-596386547</v>
      </c>
      <c r="GG228" s="2">
        <v>1</v>
      </c>
      <c r="GH228" s="2">
        <v>1</v>
      </c>
      <c r="GI228" s="2">
        <v>-2</v>
      </c>
      <c r="GJ228" s="2">
        <v>0</v>
      </c>
      <c r="GK228" s="2">
        <f>ROUND(R228*(R12)/100,2)</f>
        <v>0</v>
      </c>
      <c r="GL228" s="2">
        <f t="shared" si="268"/>
        <v>0</v>
      </c>
      <c r="GM228" s="2">
        <f t="shared" si="269"/>
        <v>759.19</v>
      </c>
      <c r="GN228" s="2">
        <f t="shared" si="270"/>
        <v>0</v>
      </c>
      <c r="GO228" s="2">
        <f t="shared" si="271"/>
        <v>759.19</v>
      </c>
      <c r="GP228" s="2">
        <f t="shared" si="272"/>
        <v>0</v>
      </c>
      <c r="GQ228" s="2"/>
      <c r="GR228" s="2">
        <v>0</v>
      </c>
      <c r="GS228" s="2">
        <v>3</v>
      </c>
      <c r="GT228" s="2">
        <v>0</v>
      </c>
      <c r="GU228" s="2" t="s">
        <v>6</v>
      </c>
      <c r="GV228" s="2">
        <f t="shared" si="273"/>
        <v>0</v>
      </c>
      <c r="GW228" s="2">
        <v>1</v>
      </c>
      <c r="GX228" s="2">
        <f t="shared" si="274"/>
        <v>0</v>
      </c>
      <c r="GY228" s="2"/>
      <c r="GZ228" s="2"/>
      <c r="HA228" s="2">
        <v>0</v>
      </c>
      <c r="HB228" s="2">
        <v>0</v>
      </c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  <c r="HW228" s="2"/>
      <c r="HX228" s="2"/>
      <c r="HY228" s="2"/>
      <c r="HZ228" s="2"/>
      <c r="IA228" s="2"/>
      <c r="IB228" s="2"/>
      <c r="IC228" s="2"/>
      <c r="ID228" s="2"/>
      <c r="IE228" s="2"/>
      <c r="IF228" s="2"/>
      <c r="IG228" s="2"/>
      <c r="IH228" s="2"/>
      <c r="II228" s="2"/>
      <c r="IJ228" s="2"/>
      <c r="IK228" s="2">
        <v>0</v>
      </c>
      <c r="IL228" s="2"/>
      <c r="IM228" s="2"/>
      <c r="IN228" s="2"/>
      <c r="IO228" s="2"/>
      <c r="IP228" s="2"/>
      <c r="IQ228" s="2"/>
      <c r="IR228" s="2"/>
      <c r="IS228" s="2"/>
      <c r="IT228" s="2"/>
      <c r="IU228" s="2"/>
    </row>
    <row r="229" spans="1:255" x14ac:dyDescent="0.2">
      <c r="A229">
        <v>17</v>
      </c>
      <c r="B229">
        <v>1</v>
      </c>
      <c r="C229">
        <f>ROW(SmtRes!A452)</f>
        <v>452</v>
      </c>
      <c r="D229">
        <f>ROW(EtalonRes!A376)</f>
        <v>376</v>
      </c>
      <c r="E229" t="s">
        <v>325</v>
      </c>
      <c r="F229" t="s">
        <v>326</v>
      </c>
      <c r="G229" t="s">
        <v>327</v>
      </c>
      <c r="H229" t="s">
        <v>43</v>
      </c>
      <c r="I229">
        <f>ROUND(200/100,9)</f>
        <v>2</v>
      </c>
      <c r="J229">
        <v>0</v>
      </c>
      <c r="O229">
        <f t="shared" si="236"/>
        <v>2041.67</v>
      </c>
      <c r="P229">
        <f t="shared" si="237"/>
        <v>219.28</v>
      </c>
      <c r="Q229">
        <f t="shared" si="238"/>
        <v>0</v>
      </c>
      <c r="R229">
        <f t="shared" si="239"/>
        <v>0</v>
      </c>
      <c r="S229">
        <f t="shared" si="240"/>
        <v>1822.39</v>
      </c>
      <c r="T229">
        <f t="shared" si="241"/>
        <v>0</v>
      </c>
      <c r="U229">
        <f t="shared" si="242"/>
        <v>30.4</v>
      </c>
      <c r="V229">
        <f t="shared" si="243"/>
        <v>0</v>
      </c>
      <c r="W229">
        <f t="shared" si="244"/>
        <v>0</v>
      </c>
      <c r="X229">
        <f t="shared" si="245"/>
        <v>1731.27</v>
      </c>
      <c r="Y229">
        <f t="shared" si="246"/>
        <v>1184.55</v>
      </c>
      <c r="AA229">
        <v>16670161</v>
      </c>
      <c r="AB229">
        <f t="shared" si="247"/>
        <v>156.33000000000001</v>
      </c>
      <c r="AC229">
        <f t="shared" si="248"/>
        <v>16.79</v>
      </c>
      <c r="AD229">
        <f t="shared" si="249"/>
        <v>0</v>
      </c>
      <c r="AE229">
        <f t="shared" si="250"/>
        <v>0</v>
      </c>
      <c r="AF229">
        <f t="shared" si="251"/>
        <v>139.54</v>
      </c>
      <c r="AG229">
        <f t="shared" si="252"/>
        <v>0</v>
      </c>
      <c r="AH229">
        <f t="shared" si="253"/>
        <v>15.2</v>
      </c>
      <c r="AI229">
        <f t="shared" si="254"/>
        <v>0</v>
      </c>
      <c r="AJ229">
        <f t="shared" si="255"/>
        <v>0</v>
      </c>
      <c r="AK229">
        <v>156.33000000000001</v>
      </c>
      <c r="AL229">
        <v>16.79</v>
      </c>
      <c r="AM229">
        <v>0</v>
      </c>
      <c r="AN229">
        <v>0</v>
      </c>
      <c r="AO229">
        <v>139.54</v>
      </c>
      <c r="AP229">
        <v>0</v>
      </c>
      <c r="AQ229">
        <v>15.2</v>
      </c>
      <c r="AR229">
        <v>0</v>
      </c>
      <c r="AS229">
        <v>0</v>
      </c>
      <c r="AT229">
        <v>95</v>
      </c>
      <c r="AU229">
        <v>65</v>
      </c>
      <c r="AV229">
        <v>1</v>
      </c>
      <c r="AW229">
        <v>1</v>
      </c>
      <c r="AZ229">
        <v>6.53</v>
      </c>
      <c r="BA229">
        <v>6.53</v>
      </c>
      <c r="BB229">
        <v>6.53</v>
      </c>
      <c r="BC229">
        <v>6.53</v>
      </c>
      <c r="BD229" t="s">
        <v>6</v>
      </c>
      <c r="BE229" t="s">
        <v>6</v>
      </c>
      <c r="BF229" t="s">
        <v>6</v>
      </c>
      <c r="BG229" t="s">
        <v>6</v>
      </c>
      <c r="BH229">
        <v>0</v>
      </c>
      <c r="BI229">
        <v>2</v>
      </c>
      <c r="BJ229" t="s">
        <v>328</v>
      </c>
      <c r="BM229">
        <v>108001</v>
      </c>
      <c r="BN229">
        <v>0</v>
      </c>
      <c r="BO229" t="s">
        <v>6</v>
      </c>
      <c r="BP229">
        <v>0</v>
      </c>
      <c r="BQ229">
        <v>3</v>
      </c>
      <c r="BR229">
        <v>0</v>
      </c>
      <c r="BS229">
        <v>6.53</v>
      </c>
      <c r="BT229">
        <v>1</v>
      </c>
      <c r="BU229">
        <v>1</v>
      </c>
      <c r="BV229">
        <v>1</v>
      </c>
      <c r="BW229">
        <v>1</v>
      </c>
      <c r="BX229">
        <v>1</v>
      </c>
      <c r="BY229" t="s">
        <v>6</v>
      </c>
      <c r="BZ229">
        <v>95</v>
      </c>
      <c r="CA229">
        <v>65</v>
      </c>
      <c r="CF229">
        <v>0</v>
      </c>
      <c r="CG229">
        <v>0</v>
      </c>
      <c r="CM229">
        <v>0</v>
      </c>
      <c r="CN229" t="s">
        <v>6</v>
      </c>
      <c r="CO229">
        <v>0</v>
      </c>
      <c r="CP229">
        <f t="shared" si="256"/>
        <v>2041.67</v>
      </c>
      <c r="CQ229">
        <f t="shared" si="257"/>
        <v>109.6387</v>
      </c>
      <c r="CR229">
        <f t="shared" si="258"/>
        <v>0</v>
      </c>
      <c r="CS229">
        <f t="shared" si="259"/>
        <v>0</v>
      </c>
      <c r="CT229">
        <f t="shared" si="260"/>
        <v>911.19619999999998</v>
      </c>
      <c r="CU229">
        <f t="shared" si="261"/>
        <v>0</v>
      </c>
      <c r="CV229">
        <f t="shared" si="262"/>
        <v>15.2</v>
      </c>
      <c r="CW229">
        <f t="shared" si="263"/>
        <v>0</v>
      </c>
      <c r="CX229">
        <f t="shared" si="264"/>
        <v>0</v>
      </c>
      <c r="CY229">
        <f t="shared" si="265"/>
        <v>1731.2705000000001</v>
      </c>
      <c r="CZ229">
        <f t="shared" si="266"/>
        <v>1184.5535</v>
      </c>
      <c r="DC229" t="s">
        <v>6</v>
      </c>
      <c r="DD229" t="s">
        <v>6</v>
      </c>
      <c r="DE229" t="s">
        <v>6</v>
      </c>
      <c r="DF229" t="s">
        <v>6</v>
      </c>
      <c r="DG229" t="s">
        <v>6</v>
      </c>
      <c r="DH229" t="s">
        <v>6</v>
      </c>
      <c r="DI229" t="s">
        <v>6</v>
      </c>
      <c r="DJ229" t="s">
        <v>6</v>
      </c>
      <c r="DK229" t="s">
        <v>6</v>
      </c>
      <c r="DL229" t="s">
        <v>6</v>
      </c>
      <c r="DM229" t="s">
        <v>6</v>
      </c>
      <c r="DN229">
        <v>0</v>
      </c>
      <c r="DO229">
        <v>0</v>
      </c>
      <c r="DP229">
        <v>1</v>
      </c>
      <c r="DQ229">
        <v>1</v>
      </c>
      <c r="DU229">
        <v>1003</v>
      </c>
      <c r="DV229" t="s">
        <v>43</v>
      </c>
      <c r="DW229" t="s">
        <v>43</v>
      </c>
      <c r="DX229">
        <v>100</v>
      </c>
      <c r="EE229">
        <v>16510370</v>
      </c>
      <c r="EF229">
        <v>3</v>
      </c>
      <c r="EG229" t="s">
        <v>23</v>
      </c>
      <c r="EH229">
        <v>0</v>
      </c>
      <c r="EI229" t="s">
        <v>6</v>
      </c>
      <c r="EJ229">
        <v>2</v>
      </c>
      <c r="EK229">
        <v>108001</v>
      </c>
      <c r="EL229" t="s">
        <v>204</v>
      </c>
      <c r="EM229" t="s">
        <v>205</v>
      </c>
      <c r="EO229" t="s">
        <v>6</v>
      </c>
      <c r="EQ229">
        <v>0</v>
      </c>
      <c r="ER229">
        <v>156.33000000000001</v>
      </c>
      <c r="ES229">
        <v>16.79</v>
      </c>
      <c r="ET229">
        <v>0</v>
      </c>
      <c r="EU229">
        <v>0</v>
      </c>
      <c r="EV229">
        <v>139.54</v>
      </c>
      <c r="EW229">
        <v>15.2</v>
      </c>
      <c r="EX229">
        <v>0</v>
      </c>
      <c r="EY229">
        <v>0</v>
      </c>
      <c r="FQ229">
        <v>0</v>
      </c>
      <c r="FR229">
        <f t="shared" si="267"/>
        <v>0</v>
      </c>
      <c r="FS229">
        <v>0</v>
      </c>
      <c r="FX229">
        <v>95</v>
      </c>
      <c r="FY229">
        <v>65</v>
      </c>
      <c r="GA229" t="s">
        <v>6</v>
      </c>
      <c r="GD229">
        <v>0</v>
      </c>
      <c r="GF229">
        <v>-596386547</v>
      </c>
      <c r="GG229">
        <v>1</v>
      </c>
      <c r="GH229">
        <v>1</v>
      </c>
      <c r="GI229">
        <v>4</v>
      </c>
      <c r="GJ229">
        <v>0</v>
      </c>
      <c r="GK229">
        <f>ROUND(R229*(S12)/100,2)</f>
        <v>0</v>
      </c>
      <c r="GL229">
        <f t="shared" si="268"/>
        <v>0</v>
      </c>
      <c r="GM229">
        <f t="shared" si="269"/>
        <v>4957.49</v>
      </c>
      <c r="GN229">
        <f t="shared" si="270"/>
        <v>0</v>
      </c>
      <c r="GO229">
        <f t="shared" si="271"/>
        <v>4957.49</v>
      </c>
      <c r="GP229">
        <f t="shared" si="272"/>
        <v>0</v>
      </c>
      <c r="GR229">
        <v>0</v>
      </c>
      <c r="GS229">
        <v>3</v>
      </c>
      <c r="GT229">
        <v>0</v>
      </c>
      <c r="GU229" t="s">
        <v>6</v>
      </c>
      <c r="GV229">
        <f t="shared" si="273"/>
        <v>0</v>
      </c>
      <c r="GW229">
        <v>1</v>
      </c>
      <c r="GX229">
        <f t="shared" si="274"/>
        <v>0</v>
      </c>
      <c r="HA229">
        <v>0</v>
      </c>
      <c r="HB229">
        <v>0</v>
      </c>
      <c r="IK229">
        <v>0</v>
      </c>
    </row>
    <row r="230" spans="1:255" x14ac:dyDescent="0.2">
      <c r="A230" s="2">
        <v>18</v>
      </c>
      <c r="B230" s="2">
        <v>1</v>
      </c>
      <c r="C230" s="2">
        <v>446</v>
      </c>
      <c r="D230" s="2"/>
      <c r="E230" s="2" t="s">
        <v>329</v>
      </c>
      <c r="F230" s="2" t="s">
        <v>151</v>
      </c>
      <c r="G230" s="2" t="s">
        <v>330</v>
      </c>
      <c r="H230" s="2" t="s">
        <v>331</v>
      </c>
      <c r="I230" s="2">
        <f>I228*J230</f>
        <v>8</v>
      </c>
      <c r="J230" s="2">
        <v>4</v>
      </c>
      <c r="K230" s="2"/>
      <c r="L230" s="2"/>
      <c r="M230" s="2"/>
      <c r="N230" s="2"/>
      <c r="O230" s="2">
        <f t="shared" si="236"/>
        <v>0</v>
      </c>
      <c r="P230" s="2">
        <f t="shared" si="237"/>
        <v>0</v>
      </c>
      <c r="Q230" s="2">
        <f t="shared" si="238"/>
        <v>0</v>
      </c>
      <c r="R230" s="2">
        <f t="shared" si="239"/>
        <v>0</v>
      </c>
      <c r="S230" s="2">
        <f t="shared" si="240"/>
        <v>0</v>
      </c>
      <c r="T230" s="2">
        <f t="shared" si="241"/>
        <v>0</v>
      </c>
      <c r="U230" s="2">
        <f t="shared" si="242"/>
        <v>0</v>
      </c>
      <c r="V230" s="2">
        <f t="shared" si="243"/>
        <v>0</v>
      </c>
      <c r="W230" s="2">
        <f t="shared" si="244"/>
        <v>0</v>
      </c>
      <c r="X230" s="2">
        <f t="shared" si="245"/>
        <v>0</v>
      </c>
      <c r="Y230" s="2">
        <f t="shared" si="246"/>
        <v>0</v>
      </c>
      <c r="Z230" s="2"/>
      <c r="AA230" s="2">
        <v>16670159</v>
      </c>
      <c r="AB230" s="2">
        <f t="shared" si="247"/>
        <v>0</v>
      </c>
      <c r="AC230" s="2">
        <f t="shared" si="248"/>
        <v>0</v>
      </c>
      <c r="AD230" s="2">
        <f t="shared" si="249"/>
        <v>0</v>
      </c>
      <c r="AE230" s="2">
        <f t="shared" si="250"/>
        <v>0</v>
      </c>
      <c r="AF230" s="2">
        <f t="shared" si="251"/>
        <v>0</v>
      </c>
      <c r="AG230" s="2">
        <f t="shared" si="252"/>
        <v>0</v>
      </c>
      <c r="AH230" s="2">
        <f t="shared" si="253"/>
        <v>0</v>
      </c>
      <c r="AI230" s="2">
        <f t="shared" si="254"/>
        <v>0</v>
      </c>
      <c r="AJ230" s="2">
        <f t="shared" si="255"/>
        <v>0</v>
      </c>
      <c r="AK230" s="2">
        <v>0</v>
      </c>
      <c r="AL230" s="2">
        <v>0</v>
      </c>
      <c r="AM230" s="2">
        <v>0</v>
      </c>
      <c r="AN230" s="2">
        <v>0</v>
      </c>
      <c r="AO230" s="2">
        <v>0</v>
      </c>
      <c r="AP230" s="2">
        <v>0</v>
      </c>
      <c r="AQ230" s="2">
        <v>0</v>
      </c>
      <c r="AR230" s="2">
        <v>0</v>
      </c>
      <c r="AS230" s="2">
        <v>0</v>
      </c>
      <c r="AT230" s="2">
        <v>95</v>
      </c>
      <c r="AU230" s="2">
        <v>65</v>
      </c>
      <c r="AV230" s="2">
        <v>1</v>
      </c>
      <c r="AW230" s="2">
        <v>1</v>
      </c>
      <c r="AX230" s="2"/>
      <c r="AY230" s="2"/>
      <c r="AZ230" s="2">
        <v>1</v>
      </c>
      <c r="BA230" s="2">
        <v>1</v>
      </c>
      <c r="BB230" s="2">
        <v>1</v>
      </c>
      <c r="BC230" s="2">
        <v>1</v>
      </c>
      <c r="BD230" s="2" t="s">
        <v>6</v>
      </c>
      <c r="BE230" s="2" t="s">
        <v>6</v>
      </c>
      <c r="BF230" s="2" t="s">
        <v>6</v>
      </c>
      <c r="BG230" s="2" t="s">
        <v>6</v>
      </c>
      <c r="BH230" s="2">
        <v>3</v>
      </c>
      <c r="BI230" s="2">
        <v>2</v>
      </c>
      <c r="BJ230" s="2" t="s">
        <v>6</v>
      </c>
      <c r="BK230" s="2"/>
      <c r="BL230" s="2"/>
      <c r="BM230" s="2">
        <v>108001</v>
      </c>
      <c r="BN230" s="2">
        <v>0</v>
      </c>
      <c r="BO230" s="2" t="s">
        <v>6</v>
      </c>
      <c r="BP230" s="2">
        <v>0</v>
      </c>
      <c r="BQ230" s="2">
        <v>3</v>
      </c>
      <c r="BR230" s="2">
        <v>0</v>
      </c>
      <c r="BS230" s="2">
        <v>1</v>
      </c>
      <c r="BT230" s="2">
        <v>1</v>
      </c>
      <c r="BU230" s="2">
        <v>1</v>
      </c>
      <c r="BV230" s="2">
        <v>1</v>
      </c>
      <c r="BW230" s="2">
        <v>1</v>
      </c>
      <c r="BX230" s="2">
        <v>1</v>
      </c>
      <c r="BY230" s="2" t="s">
        <v>6</v>
      </c>
      <c r="BZ230" s="2">
        <v>95</v>
      </c>
      <c r="CA230" s="2">
        <v>65</v>
      </c>
      <c r="CB230" s="2"/>
      <c r="CC230" s="2"/>
      <c r="CD230" s="2"/>
      <c r="CE230" s="2"/>
      <c r="CF230" s="2">
        <v>0</v>
      </c>
      <c r="CG230" s="2">
        <v>0</v>
      </c>
      <c r="CH230" s="2"/>
      <c r="CI230" s="2"/>
      <c r="CJ230" s="2"/>
      <c r="CK230" s="2"/>
      <c r="CL230" s="2"/>
      <c r="CM230" s="2">
        <v>0</v>
      </c>
      <c r="CN230" s="2" t="s">
        <v>6</v>
      </c>
      <c r="CO230" s="2">
        <v>0</v>
      </c>
      <c r="CP230" s="2">
        <f t="shared" si="256"/>
        <v>0</v>
      </c>
      <c r="CQ230" s="2">
        <f t="shared" si="257"/>
        <v>0</v>
      </c>
      <c r="CR230" s="2">
        <f t="shared" si="258"/>
        <v>0</v>
      </c>
      <c r="CS230" s="2">
        <f t="shared" si="259"/>
        <v>0</v>
      </c>
      <c r="CT230" s="2">
        <f t="shared" si="260"/>
        <v>0</v>
      </c>
      <c r="CU230" s="2">
        <f t="shared" si="261"/>
        <v>0</v>
      </c>
      <c r="CV230" s="2">
        <f t="shared" si="262"/>
        <v>0</v>
      </c>
      <c r="CW230" s="2">
        <f t="shared" si="263"/>
        <v>0</v>
      </c>
      <c r="CX230" s="2">
        <f t="shared" si="264"/>
        <v>0</v>
      </c>
      <c r="CY230" s="2">
        <f t="shared" si="265"/>
        <v>0</v>
      </c>
      <c r="CZ230" s="2">
        <f t="shared" si="266"/>
        <v>0</v>
      </c>
      <c r="DA230" s="2"/>
      <c r="DB230" s="2"/>
      <c r="DC230" s="2" t="s">
        <v>6</v>
      </c>
      <c r="DD230" s="2" t="s">
        <v>6</v>
      </c>
      <c r="DE230" s="2" t="s">
        <v>6</v>
      </c>
      <c r="DF230" s="2" t="s">
        <v>6</v>
      </c>
      <c r="DG230" s="2" t="s">
        <v>6</v>
      </c>
      <c r="DH230" s="2" t="s">
        <v>6</v>
      </c>
      <c r="DI230" s="2" t="s">
        <v>6</v>
      </c>
      <c r="DJ230" s="2" t="s">
        <v>6</v>
      </c>
      <c r="DK230" s="2" t="s">
        <v>6</v>
      </c>
      <c r="DL230" s="2" t="s">
        <v>6</v>
      </c>
      <c r="DM230" s="2" t="s">
        <v>6</v>
      </c>
      <c r="DN230" s="2">
        <v>0</v>
      </c>
      <c r="DO230" s="2">
        <v>0</v>
      </c>
      <c r="DP230" s="2">
        <v>1</v>
      </c>
      <c r="DQ230" s="2">
        <v>1</v>
      </c>
      <c r="DR230" s="2"/>
      <c r="DS230" s="2"/>
      <c r="DT230" s="2"/>
      <c r="DU230" s="2">
        <v>1003</v>
      </c>
      <c r="DV230" s="2" t="s">
        <v>331</v>
      </c>
      <c r="DW230" s="2" t="s">
        <v>331</v>
      </c>
      <c r="DX230" s="2">
        <v>1</v>
      </c>
      <c r="DY230" s="2"/>
      <c r="DZ230" s="2"/>
      <c r="EA230" s="2"/>
      <c r="EB230" s="2"/>
      <c r="EC230" s="2"/>
      <c r="ED230" s="2"/>
      <c r="EE230" s="2">
        <v>16510370</v>
      </c>
      <c r="EF230" s="2">
        <v>3</v>
      </c>
      <c r="EG230" s="2" t="s">
        <v>23</v>
      </c>
      <c r="EH230" s="2">
        <v>0</v>
      </c>
      <c r="EI230" s="2" t="s">
        <v>6</v>
      </c>
      <c r="EJ230" s="2">
        <v>2</v>
      </c>
      <c r="EK230" s="2">
        <v>108001</v>
      </c>
      <c r="EL230" s="2" t="s">
        <v>204</v>
      </c>
      <c r="EM230" s="2" t="s">
        <v>205</v>
      </c>
      <c r="EN230" s="2"/>
      <c r="EO230" s="2" t="s">
        <v>6</v>
      </c>
      <c r="EP230" s="2"/>
      <c r="EQ230" s="2">
        <v>0</v>
      </c>
      <c r="ER230" s="2">
        <v>0</v>
      </c>
      <c r="ES230" s="2">
        <v>0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>
        <v>0</v>
      </c>
      <c r="FR230" s="2">
        <f t="shared" si="267"/>
        <v>0</v>
      </c>
      <c r="FS230" s="2">
        <v>0</v>
      </c>
      <c r="FT230" s="2"/>
      <c r="FU230" s="2"/>
      <c r="FV230" s="2"/>
      <c r="FW230" s="2"/>
      <c r="FX230" s="2">
        <v>95</v>
      </c>
      <c r="FY230" s="2">
        <v>65</v>
      </c>
      <c r="FZ230" s="2"/>
      <c r="GA230" s="2" t="s">
        <v>6</v>
      </c>
      <c r="GB230" s="2"/>
      <c r="GC230" s="2"/>
      <c r="GD230" s="2">
        <v>0</v>
      </c>
      <c r="GE230" s="2"/>
      <c r="GF230" s="2">
        <v>-2046765259</v>
      </c>
      <c r="GG230" s="2">
        <v>1</v>
      </c>
      <c r="GH230" s="2">
        <v>0</v>
      </c>
      <c r="GI230" s="2">
        <v>-2</v>
      </c>
      <c r="GJ230" s="2">
        <v>0</v>
      </c>
      <c r="GK230" s="2">
        <f>ROUND(R230*(R12)/100,2)</f>
        <v>0</v>
      </c>
      <c r="GL230" s="2">
        <f t="shared" si="268"/>
        <v>0</v>
      </c>
      <c r="GM230" s="2">
        <f t="shared" si="269"/>
        <v>0</v>
      </c>
      <c r="GN230" s="2">
        <f t="shared" si="270"/>
        <v>0</v>
      </c>
      <c r="GO230" s="2">
        <f t="shared" si="271"/>
        <v>0</v>
      </c>
      <c r="GP230" s="2">
        <f t="shared" si="272"/>
        <v>0</v>
      </c>
      <c r="GQ230" s="2"/>
      <c r="GR230" s="2">
        <v>0</v>
      </c>
      <c r="GS230" s="2">
        <v>3</v>
      </c>
      <c r="GT230" s="2">
        <v>0</v>
      </c>
      <c r="GU230" s="2" t="s">
        <v>6</v>
      </c>
      <c r="GV230" s="2">
        <f t="shared" si="273"/>
        <v>0</v>
      </c>
      <c r="GW230" s="2">
        <v>1</v>
      </c>
      <c r="GX230" s="2">
        <f t="shared" si="274"/>
        <v>0</v>
      </c>
      <c r="GY230" s="2"/>
      <c r="GZ230" s="2"/>
      <c r="HA230" s="2">
        <v>0</v>
      </c>
      <c r="HB230" s="2">
        <v>0</v>
      </c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  <c r="HX230" s="2"/>
      <c r="HY230" s="2"/>
      <c r="HZ230" s="2"/>
      <c r="IA230" s="2"/>
      <c r="IB230" s="2"/>
      <c r="IC230" s="2"/>
      <c r="ID230" s="2"/>
      <c r="IE230" s="2"/>
      <c r="IF230" s="2"/>
      <c r="IG230" s="2"/>
      <c r="IH230" s="2"/>
      <c r="II230" s="2"/>
      <c r="IJ230" s="2"/>
      <c r="IK230" s="2">
        <v>0</v>
      </c>
      <c r="IL230" s="2"/>
      <c r="IM230" s="2"/>
      <c r="IN230" s="2"/>
      <c r="IO230" s="2"/>
      <c r="IP230" s="2"/>
      <c r="IQ230" s="2"/>
      <c r="IR230" s="2"/>
      <c r="IS230" s="2"/>
      <c r="IT230" s="2"/>
      <c r="IU230" s="2"/>
    </row>
    <row r="231" spans="1:255" x14ac:dyDescent="0.2">
      <c r="A231">
        <v>18</v>
      </c>
      <c r="B231">
        <v>1</v>
      </c>
      <c r="C231">
        <v>452</v>
      </c>
      <c r="E231" t="s">
        <v>329</v>
      </c>
      <c r="F231" t="s">
        <v>151</v>
      </c>
      <c r="G231" t="s">
        <v>330</v>
      </c>
      <c r="H231" t="s">
        <v>331</v>
      </c>
      <c r="I231">
        <f>I229*J231</f>
        <v>8</v>
      </c>
      <c r="J231">
        <v>4</v>
      </c>
      <c r="O231">
        <f t="shared" si="236"/>
        <v>1037.49</v>
      </c>
      <c r="P231">
        <f t="shared" si="237"/>
        <v>1037.49</v>
      </c>
      <c r="Q231">
        <f t="shared" si="238"/>
        <v>0</v>
      </c>
      <c r="R231">
        <f t="shared" si="239"/>
        <v>0</v>
      </c>
      <c r="S231">
        <f t="shared" si="240"/>
        <v>0</v>
      </c>
      <c r="T231">
        <f t="shared" si="241"/>
        <v>0</v>
      </c>
      <c r="U231">
        <f t="shared" si="242"/>
        <v>0</v>
      </c>
      <c r="V231">
        <f t="shared" si="243"/>
        <v>0</v>
      </c>
      <c r="W231">
        <f t="shared" si="244"/>
        <v>0</v>
      </c>
      <c r="X231">
        <f t="shared" si="245"/>
        <v>0</v>
      </c>
      <c r="Y231">
        <f t="shared" si="246"/>
        <v>0</v>
      </c>
      <c r="AA231">
        <v>16670161</v>
      </c>
      <c r="AB231">
        <f t="shared" si="247"/>
        <v>19.86</v>
      </c>
      <c r="AC231">
        <f t="shared" si="248"/>
        <v>19.86</v>
      </c>
      <c r="AD231">
        <f t="shared" si="249"/>
        <v>0</v>
      </c>
      <c r="AE231">
        <f t="shared" si="250"/>
        <v>0</v>
      </c>
      <c r="AF231">
        <f t="shared" si="251"/>
        <v>0</v>
      </c>
      <c r="AG231">
        <f t="shared" si="252"/>
        <v>0</v>
      </c>
      <c r="AH231">
        <f t="shared" si="253"/>
        <v>0</v>
      </c>
      <c r="AI231">
        <f t="shared" si="254"/>
        <v>0</v>
      </c>
      <c r="AJ231">
        <f t="shared" si="255"/>
        <v>0</v>
      </c>
      <c r="AK231">
        <v>19.86</v>
      </c>
      <c r="AL231">
        <v>19.86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95</v>
      </c>
      <c r="AU231">
        <v>65</v>
      </c>
      <c r="AV231">
        <v>1</v>
      </c>
      <c r="AW231">
        <v>1</v>
      </c>
      <c r="AZ231">
        <v>6.53</v>
      </c>
      <c r="BA231">
        <v>1</v>
      </c>
      <c r="BB231">
        <v>1</v>
      </c>
      <c r="BC231">
        <v>6.53</v>
      </c>
      <c r="BD231" t="s">
        <v>6</v>
      </c>
      <c r="BE231" t="s">
        <v>6</v>
      </c>
      <c r="BF231" t="s">
        <v>6</v>
      </c>
      <c r="BG231" t="s">
        <v>6</v>
      </c>
      <c r="BH231">
        <v>3</v>
      </c>
      <c r="BI231">
        <v>2</v>
      </c>
      <c r="BJ231" t="s">
        <v>6</v>
      </c>
      <c r="BM231">
        <v>108001</v>
      </c>
      <c r="BN231">
        <v>0</v>
      </c>
      <c r="BO231" t="s">
        <v>6</v>
      </c>
      <c r="BP231">
        <v>0</v>
      </c>
      <c r="BQ231">
        <v>3</v>
      </c>
      <c r="BR231">
        <v>0</v>
      </c>
      <c r="BS231">
        <v>1</v>
      </c>
      <c r="BT231">
        <v>1</v>
      </c>
      <c r="BU231">
        <v>1</v>
      </c>
      <c r="BV231">
        <v>1</v>
      </c>
      <c r="BW231">
        <v>1</v>
      </c>
      <c r="BX231">
        <v>1</v>
      </c>
      <c r="BY231" t="s">
        <v>6</v>
      </c>
      <c r="BZ231">
        <v>95</v>
      </c>
      <c r="CA231">
        <v>65</v>
      </c>
      <c r="CF231">
        <v>0</v>
      </c>
      <c r="CG231">
        <v>0</v>
      </c>
      <c r="CM231">
        <v>0</v>
      </c>
      <c r="CN231" t="s">
        <v>6</v>
      </c>
      <c r="CO231">
        <v>0</v>
      </c>
      <c r="CP231">
        <f t="shared" si="256"/>
        <v>1037.49</v>
      </c>
      <c r="CQ231">
        <f t="shared" si="257"/>
        <v>129.6858</v>
      </c>
      <c r="CR231">
        <f t="shared" si="258"/>
        <v>0</v>
      </c>
      <c r="CS231">
        <f t="shared" si="259"/>
        <v>0</v>
      </c>
      <c r="CT231">
        <f t="shared" si="260"/>
        <v>0</v>
      </c>
      <c r="CU231">
        <f t="shared" si="261"/>
        <v>0</v>
      </c>
      <c r="CV231">
        <f t="shared" si="262"/>
        <v>0</v>
      </c>
      <c r="CW231">
        <f t="shared" si="263"/>
        <v>0</v>
      </c>
      <c r="CX231">
        <f t="shared" si="264"/>
        <v>0</v>
      </c>
      <c r="CY231">
        <f t="shared" si="265"/>
        <v>0</v>
      </c>
      <c r="CZ231">
        <f t="shared" si="266"/>
        <v>0</v>
      </c>
      <c r="DC231" t="s">
        <v>6</v>
      </c>
      <c r="DD231" t="s">
        <v>6</v>
      </c>
      <c r="DE231" t="s">
        <v>6</v>
      </c>
      <c r="DF231" t="s">
        <v>6</v>
      </c>
      <c r="DG231" t="s">
        <v>6</v>
      </c>
      <c r="DH231" t="s">
        <v>6</v>
      </c>
      <c r="DI231" t="s">
        <v>6</v>
      </c>
      <c r="DJ231" t="s">
        <v>6</v>
      </c>
      <c r="DK231" t="s">
        <v>6</v>
      </c>
      <c r="DL231" t="s">
        <v>6</v>
      </c>
      <c r="DM231" t="s">
        <v>6</v>
      </c>
      <c r="DN231">
        <v>0</v>
      </c>
      <c r="DO231">
        <v>0</v>
      </c>
      <c r="DP231">
        <v>1</v>
      </c>
      <c r="DQ231">
        <v>1</v>
      </c>
      <c r="DU231">
        <v>1003</v>
      </c>
      <c r="DV231" t="s">
        <v>331</v>
      </c>
      <c r="DW231" t="s">
        <v>331</v>
      </c>
      <c r="DX231">
        <v>1</v>
      </c>
      <c r="EE231">
        <v>16510370</v>
      </c>
      <c r="EF231">
        <v>3</v>
      </c>
      <c r="EG231" t="s">
        <v>23</v>
      </c>
      <c r="EH231">
        <v>0</v>
      </c>
      <c r="EI231" t="s">
        <v>6</v>
      </c>
      <c r="EJ231">
        <v>2</v>
      </c>
      <c r="EK231">
        <v>108001</v>
      </c>
      <c r="EL231" t="s">
        <v>204</v>
      </c>
      <c r="EM231" t="s">
        <v>205</v>
      </c>
      <c r="EO231" t="s">
        <v>6</v>
      </c>
      <c r="EQ231">
        <v>0</v>
      </c>
      <c r="ER231">
        <v>19.86</v>
      </c>
      <c r="ES231">
        <v>19.86</v>
      </c>
      <c r="ET231">
        <v>0</v>
      </c>
      <c r="EU231">
        <v>0</v>
      </c>
      <c r="EV231">
        <v>0</v>
      </c>
      <c r="EW231">
        <v>0</v>
      </c>
      <c r="EX231">
        <v>0</v>
      </c>
      <c r="EZ231">
        <v>5</v>
      </c>
      <c r="FC231">
        <v>1</v>
      </c>
      <c r="FD231">
        <v>18</v>
      </c>
      <c r="FF231">
        <v>153</v>
      </c>
      <c r="FQ231">
        <v>0</v>
      </c>
      <c r="FR231">
        <f t="shared" si="267"/>
        <v>0</v>
      </c>
      <c r="FS231">
        <v>0</v>
      </c>
      <c r="FX231">
        <v>95</v>
      </c>
      <c r="FY231">
        <v>65</v>
      </c>
      <c r="GA231" t="s">
        <v>332</v>
      </c>
      <c r="GD231">
        <v>0</v>
      </c>
      <c r="GF231">
        <v>-2046765259</v>
      </c>
      <c r="GG231">
        <v>1</v>
      </c>
      <c r="GH231">
        <v>3</v>
      </c>
      <c r="GI231">
        <v>4</v>
      </c>
      <c r="GJ231">
        <v>0</v>
      </c>
      <c r="GK231">
        <f>ROUND(R231*(S12)/100,2)</f>
        <v>0</v>
      </c>
      <c r="GL231">
        <f t="shared" si="268"/>
        <v>0</v>
      </c>
      <c r="GM231">
        <f t="shared" si="269"/>
        <v>1037.49</v>
      </c>
      <c r="GN231">
        <f t="shared" si="270"/>
        <v>0</v>
      </c>
      <c r="GO231">
        <f t="shared" si="271"/>
        <v>1037.49</v>
      </c>
      <c r="GP231">
        <f t="shared" si="272"/>
        <v>0</v>
      </c>
      <c r="GR231">
        <v>1</v>
      </c>
      <c r="GS231">
        <v>1</v>
      </c>
      <c r="GT231">
        <v>0</v>
      </c>
      <c r="GU231" t="s">
        <v>6</v>
      </c>
      <c r="GV231">
        <f t="shared" si="273"/>
        <v>0</v>
      </c>
      <c r="GW231">
        <v>1</v>
      </c>
      <c r="GX231">
        <f t="shared" si="274"/>
        <v>0</v>
      </c>
      <c r="HA231">
        <v>0</v>
      </c>
      <c r="HB231">
        <v>0</v>
      </c>
      <c r="IK231">
        <v>0</v>
      </c>
    </row>
    <row r="232" spans="1:255" x14ac:dyDescent="0.2">
      <c r="A232" s="2">
        <v>18</v>
      </c>
      <c r="B232" s="2">
        <v>1</v>
      </c>
      <c r="C232" s="2">
        <v>444</v>
      </c>
      <c r="D232" s="2"/>
      <c r="E232" s="2" t="s">
        <v>333</v>
      </c>
      <c r="F232" s="2" t="s">
        <v>334</v>
      </c>
      <c r="G232" s="2" t="s">
        <v>335</v>
      </c>
      <c r="H232" s="2" t="s">
        <v>336</v>
      </c>
      <c r="I232" s="2">
        <f>I228*J232</f>
        <v>20</v>
      </c>
      <c r="J232" s="2">
        <v>10</v>
      </c>
      <c r="K232" s="2"/>
      <c r="L232" s="2"/>
      <c r="M232" s="2"/>
      <c r="N232" s="2"/>
      <c r="O232" s="2">
        <f t="shared" si="236"/>
        <v>1012.4</v>
      </c>
      <c r="P232" s="2">
        <f t="shared" si="237"/>
        <v>1012.4</v>
      </c>
      <c r="Q232" s="2">
        <f t="shared" si="238"/>
        <v>0</v>
      </c>
      <c r="R232" s="2">
        <f t="shared" si="239"/>
        <v>0</v>
      </c>
      <c r="S232" s="2">
        <f t="shared" si="240"/>
        <v>0</v>
      </c>
      <c r="T232" s="2">
        <f t="shared" si="241"/>
        <v>0</v>
      </c>
      <c r="U232" s="2">
        <f t="shared" si="242"/>
        <v>0</v>
      </c>
      <c r="V232" s="2">
        <f t="shared" si="243"/>
        <v>0</v>
      </c>
      <c r="W232" s="2">
        <f t="shared" si="244"/>
        <v>0</v>
      </c>
      <c r="X232" s="2">
        <f t="shared" si="245"/>
        <v>0</v>
      </c>
      <c r="Y232" s="2">
        <f t="shared" si="246"/>
        <v>0</v>
      </c>
      <c r="Z232" s="2"/>
      <c r="AA232" s="2">
        <v>16670159</v>
      </c>
      <c r="AB232" s="2">
        <f t="shared" si="247"/>
        <v>50.62</v>
      </c>
      <c r="AC232" s="2">
        <f t="shared" si="248"/>
        <v>50.62</v>
      </c>
      <c r="AD232" s="2">
        <f t="shared" si="249"/>
        <v>0</v>
      </c>
      <c r="AE232" s="2">
        <f t="shared" si="250"/>
        <v>0</v>
      </c>
      <c r="AF232" s="2">
        <f t="shared" si="251"/>
        <v>0</v>
      </c>
      <c r="AG232" s="2">
        <f t="shared" si="252"/>
        <v>0</v>
      </c>
      <c r="AH232" s="2">
        <f t="shared" si="253"/>
        <v>0</v>
      </c>
      <c r="AI232" s="2">
        <f t="shared" si="254"/>
        <v>0</v>
      </c>
      <c r="AJ232" s="2">
        <f t="shared" si="255"/>
        <v>0</v>
      </c>
      <c r="AK232" s="2">
        <v>50.62</v>
      </c>
      <c r="AL232" s="2">
        <v>50.62</v>
      </c>
      <c r="AM232" s="2">
        <v>0</v>
      </c>
      <c r="AN232" s="2">
        <v>0</v>
      </c>
      <c r="AO232" s="2">
        <v>0</v>
      </c>
      <c r="AP232" s="2">
        <v>0</v>
      </c>
      <c r="AQ232" s="2">
        <v>0</v>
      </c>
      <c r="AR232" s="2">
        <v>0</v>
      </c>
      <c r="AS232" s="2">
        <v>0</v>
      </c>
      <c r="AT232" s="2">
        <v>95</v>
      </c>
      <c r="AU232" s="2">
        <v>65</v>
      </c>
      <c r="AV232" s="2">
        <v>1</v>
      </c>
      <c r="AW232" s="2">
        <v>1</v>
      </c>
      <c r="AX232" s="2"/>
      <c r="AY232" s="2"/>
      <c r="AZ232" s="2">
        <v>1</v>
      </c>
      <c r="BA232" s="2">
        <v>1</v>
      </c>
      <c r="BB232" s="2">
        <v>1</v>
      </c>
      <c r="BC232" s="2">
        <v>1</v>
      </c>
      <c r="BD232" s="2" t="s">
        <v>6</v>
      </c>
      <c r="BE232" s="2" t="s">
        <v>6</v>
      </c>
      <c r="BF232" s="2" t="s">
        <v>6</v>
      </c>
      <c r="BG232" s="2" t="s">
        <v>6</v>
      </c>
      <c r="BH232" s="2">
        <v>3</v>
      </c>
      <c r="BI232" s="2">
        <v>2</v>
      </c>
      <c r="BJ232" s="2" t="s">
        <v>337</v>
      </c>
      <c r="BK232" s="2"/>
      <c r="BL232" s="2"/>
      <c r="BM232" s="2">
        <v>108001</v>
      </c>
      <c r="BN232" s="2">
        <v>0</v>
      </c>
      <c r="BO232" s="2" t="s">
        <v>6</v>
      </c>
      <c r="BP232" s="2">
        <v>0</v>
      </c>
      <c r="BQ232" s="2">
        <v>3</v>
      </c>
      <c r="BR232" s="2">
        <v>0</v>
      </c>
      <c r="BS232" s="2">
        <v>1</v>
      </c>
      <c r="BT232" s="2">
        <v>1</v>
      </c>
      <c r="BU232" s="2">
        <v>1</v>
      </c>
      <c r="BV232" s="2">
        <v>1</v>
      </c>
      <c r="BW232" s="2">
        <v>1</v>
      </c>
      <c r="BX232" s="2">
        <v>1</v>
      </c>
      <c r="BY232" s="2" t="s">
        <v>6</v>
      </c>
      <c r="BZ232" s="2">
        <v>95</v>
      </c>
      <c r="CA232" s="2">
        <v>65</v>
      </c>
      <c r="CB232" s="2"/>
      <c r="CC232" s="2"/>
      <c r="CD232" s="2"/>
      <c r="CE232" s="2"/>
      <c r="CF232" s="2">
        <v>0</v>
      </c>
      <c r="CG232" s="2">
        <v>0</v>
      </c>
      <c r="CH232" s="2"/>
      <c r="CI232" s="2"/>
      <c r="CJ232" s="2"/>
      <c r="CK232" s="2"/>
      <c r="CL232" s="2"/>
      <c r="CM232" s="2">
        <v>0</v>
      </c>
      <c r="CN232" s="2" t="s">
        <v>6</v>
      </c>
      <c r="CO232" s="2">
        <v>0</v>
      </c>
      <c r="CP232" s="2">
        <f t="shared" si="256"/>
        <v>1012.4</v>
      </c>
      <c r="CQ232" s="2">
        <f t="shared" si="257"/>
        <v>50.62</v>
      </c>
      <c r="CR232" s="2">
        <f t="shared" si="258"/>
        <v>0</v>
      </c>
      <c r="CS232" s="2">
        <f t="shared" si="259"/>
        <v>0</v>
      </c>
      <c r="CT232" s="2">
        <f t="shared" si="260"/>
        <v>0</v>
      </c>
      <c r="CU232" s="2">
        <f t="shared" si="261"/>
        <v>0</v>
      </c>
      <c r="CV232" s="2">
        <f t="shared" si="262"/>
        <v>0</v>
      </c>
      <c r="CW232" s="2">
        <f t="shared" si="263"/>
        <v>0</v>
      </c>
      <c r="CX232" s="2">
        <f t="shared" si="264"/>
        <v>0</v>
      </c>
      <c r="CY232" s="2">
        <f t="shared" si="265"/>
        <v>0</v>
      </c>
      <c r="CZ232" s="2">
        <f t="shared" si="266"/>
        <v>0</v>
      </c>
      <c r="DA232" s="2"/>
      <c r="DB232" s="2"/>
      <c r="DC232" s="2" t="s">
        <v>6</v>
      </c>
      <c r="DD232" s="2" t="s">
        <v>6</v>
      </c>
      <c r="DE232" s="2" t="s">
        <v>6</v>
      </c>
      <c r="DF232" s="2" t="s">
        <v>6</v>
      </c>
      <c r="DG232" s="2" t="s">
        <v>6</v>
      </c>
      <c r="DH232" s="2" t="s">
        <v>6</v>
      </c>
      <c r="DI232" s="2" t="s">
        <v>6</v>
      </c>
      <c r="DJ232" s="2" t="s">
        <v>6</v>
      </c>
      <c r="DK232" s="2" t="s">
        <v>6</v>
      </c>
      <c r="DL232" s="2" t="s">
        <v>6</v>
      </c>
      <c r="DM232" s="2" t="s">
        <v>6</v>
      </c>
      <c r="DN232" s="2">
        <v>0</v>
      </c>
      <c r="DO232" s="2">
        <v>0</v>
      </c>
      <c r="DP232" s="2">
        <v>1</v>
      </c>
      <c r="DQ232" s="2">
        <v>1</v>
      </c>
      <c r="DR232" s="2"/>
      <c r="DS232" s="2"/>
      <c r="DT232" s="2"/>
      <c r="DU232" s="2">
        <v>1003</v>
      </c>
      <c r="DV232" s="2" t="s">
        <v>336</v>
      </c>
      <c r="DW232" s="2" t="s">
        <v>336</v>
      </c>
      <c r="DX232" s="2">
        <v>10</v>
      </c>
      <c r="DY232" s="2"/>
      <c r="DZ232" s="2"/>
      <c r="EA232" s="2"/>
      <c r="EB232" s="2"/>
      <c r="EC232" s="2"/>
      <c r="ED232" s="2"/>
      <c r="EE232" s="2">
        <v>16510370</v>
      </c>
      <c r="EF232" s="2">
        <v>3</v>
      </c>
      <c r="EG232" s="2" t="s">
        <v>23</v>
      </c>
      <c r="EH232" s="2">
        <v>0</v>
      </c>
      <c r="EI232" s="2" t="s">
        <v>6</v>
      </c>
      <c r="EJ232" s="2">
        <v>2</v>
      </c>
      <c r="EK232" s="2">
        <v>108001</v>
      </c>
      <c r="EL232" s="2" t="s">
        <v>204</v>
      </c>
      <c r="EM232" s="2" t="s">
        <v>205</v>
      </c>
      <c r="EN232" s="2"/>
      <c r="EO232" s="2" t="s">
        <v>6</v>
      </c>
      <c r="EP232" s="2"/>
      <c r="EQ232" s="2">
        <v>0</v>
      </c>
      <c r="ER232" s="2">
        <v>50.62</v>
      </c>
      <c r="ES232" s="2">
        <v>50.62</v>
      </c>
      <c r="ET232" s="2">
        <v>0</v>
      </c>
      <c r="EU232" s="2">
        <v>0</v>
      </c>
      <c r="EV232" s="2">
        <v>0</v>
      </c>
      <c r="EW232" s="2">
        <v>0</v>
      </c>
      <c r="EX232" s="2">
        <v>0</v>
      </c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>
        <v>0</v>
      </c>
      <c r="FR232" s="2">
        <f t="shared" si="267"/>
        <v>0</v>
      </c>
      <c r="FS232" s="2">
        <v>0</v>
      </c>
      <c r="FT232" s="2"/>
      <c r="FU232" s="2"/>
      <c r="FV232" s="2"/>
      <c r="FW232" s="2"/>
      <c r="FX232" s="2">
        <v>95</v>
      </c>
      <c r="FY232" s="2">
        <v>65</v>
      </c>
      <c r="FZ232" s="2"/>
      <c r="GA232" s="2" t="s">
        <v>6</v>
      </c>
      <c r="GB232" s="2"/>
      <c r="GC232" s="2"/>
      <c r="GD232" s="2">
        <v>0</v>
      </c>
      <c r="GE232" s="2"/>
      <c r="GF232" s="2">
        <v>1747292366</v>
      </c>
      <c r="GG232" s="2">
        <v>1</v>
      </c>
      <c r="GH232" s="2">
        <v>1</v>
      </c>
      <c r="GI232" s="2">
        <v>-2</v>
      </c>
      <c r="GJ232" s="2">
        <v>0</v>
      </c>
      <c r="GK232" s="2">
        <f>ROUND(R232*(R12)/100,2)</f>
        <v>0</v>
      </c>
      <c r="GL232" s="2">
        <f t="shared" si="268"/>
        <v>0</v>
      </c>
      <c r="GM232" s="2">
        <f t="shared" si="269"/>
        <v>1012.4</v>
      </c>
      <c r="GN232" s="2">
        <f t="shared" si="270"/>
        <v>0</v>
      </c>
      <c r="GO232" s="2">
        <f t="shared" si="271"/>
        <v>1012.4</v>
      </c>
      <c r="GP232" s="2">
        <f t="shared" si="272"/>
        <v>0</v>
      </c>
      <c r="GQ232" s="2"/>
      <c r="GR232" s="2">
        <v>0</v>
      </c>
      <c r="GS232" s="2">
        <v>3</v>
      </c>
      <c r="GT232" s="2">
        <v>0</v>
      </c>
      <c r="GU232" s="2" t="s">
        <v>6</v>
      </c>
      <c r="GV232" s="2">
        <f t="shared" si="273"/>
        <v>0</v>
      </c>
      <c r="GW232" s="2">
        <v>1</v>
      </c>
      <c r="GX232" s="2">
        <f t="shared" si="274"/>
        <v>0</v>
      </c>
      <c r="GY232" s="2"/>
      <c r="GZ232" s="2"/>
      <c r="HA232" s="2">
        <v>0</v>
      </c>
      <c r="HB232" s="2">
        <v>0</v>
      </c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  <c r="HW232" s="2"/>
      <c r="HX232" s="2"/>
      <c r="HY232" s="2"/>
      <c r="HZ232" s="2"/>
      <c r="IA232" s="2"/>
      <c r="IB232" s="2"/>
      <c r="IC232" s="2"/>
      <c r="ID232" s="2"/>
      <c r="IE232" s="2"/>
      <c r="IF232" s="2"/>
      <c r="IG232" s="2"/>
      <c r="IH232" s="2"/>
      <c r="II232" s="2"/>
      <c r="IJ232" s="2"/>
      <c r="IK232" s="2">
        <v>0</v>
      </c>
      <c r="IL232" s="2"/>
      <c r="IM232" s="2"/>
      <c r="IN232" s="2"/>
      <c r="IO232" s="2"/>
      <c r="IP232" s="2"/>
      <c r="IQ232" s="2"/>
      <c r="IR232" s="2"/>
      <c r="IS232" s="2"/>
      <c r="IT232" s="2"/>
      <c r="IU232" s="2"/>
    </row>
    <row r="233" spans="1:255" x14ac:dyDescent="0.2">
      <c r="A233">
        <v>18</v>
      </c>
      <c r="B233">
        <v>1</v>
      </c>
      <c r="C233">
        <v>450</v>
      </c>
      <c r="E233" t="s">
        <v>333</v>
      </c>
      <c r="F233" t="s">
        <v>334</v>
      </c>
      <c r="G233" t="s">
        <v>335</v>
      </c>
      <c r="H233" t="s">
        <v>336</v>
      </c>
      <c r="I233">
        <f>I229*J233</f>
        <v>20</v>
      </c>
      <c r="J233">
        <v>10</v>
      </c>
      <c r="O233">
        <f t="shared" si="236"/>
        <v>6610.97</v>
      </c>
      <c r="P233">
        <f t="shared" si="237"/>
        <v>6610.97</v>
      </c>
      <c r="Q233">
        <f t="shared" si="238"/>
        <v>0</v>
      </c>
      <c r="R233">
        <f t="shared" si="239"/>
        <v>0</v>
      </c>
      <c r="S233">
        <f t="shared" si="240"/>
        <v>0</v>
      </c>
      <c r="T233">
        <f t="shared" si="241"/>
        <v>0</v>
      </c>
      <c r="U233">
        <f t="shared" si="242"/>
        <v>0</v>
      </c>
      <c r="V233">
        <f t="shared" si="243"/>
        <v>0</v>
      </c>
      <c r="W233">
        <f t="shared" si="244"/>
        <v>0</v>
      </c>
      <c r="X233">
        <f t="shared" si="245"/>
        <v>0</v>
      </c>
      <c r="Y233">
        <f t="shared" si="246"/>
        <v>0</v>
      </c>
      <c r="AA233">
        <v>16670161</v>
      </c>
      <c r="AB233">
        <f t="shared" si="247"/>
        <v>50.62</v>
      </c>
      <c r="AC233">
        <f t="shared" si="248"/>
        <v>50.62</v>
      </c>
      <c r="AD233">
        <f t="shared" si="249"/>
        <v>0</v>
      </c>
      <c r="AE233">
        <f t="shared" si="250"/>
        <v>0</v>
      </c>
      <c r="AF233">
        <f t="shared" si="251"/>
        <v>0</v>
      </c>
      <c r="AG233">
        <f t="shared" si="252"/>
        <v>0</v>
      </c>
      <c r="AH233">
        <f t="shared" si="253"/>
        <v>0</v>
      </c>
      <c r="AI233">
        <f t="shared" si="254"/>
        <v>0</v>
      </c>
      <c r="AJ233">
        <f t="shared" si="255"/>
        <v>0</v>
      </c>
      <c r="AK233">
        <v>50.62</v>
      </c>
      <c r="AL233">
        <v>50.62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95</v>
      </c>
      <c r="AU233">
        <v>65</v>
      </c>
      <c r="AV233">
        <v>1</v>
      </c>
      <c r="AW233">
        <v>1</v>
      </c>
      <c r="AZ233">
        <v>6.53</v>
      </c>
      <c r="BA233">
        <v>1</v>
      </c>
      <c r="BB233">
        <v>1</v>
      </c>
      <c r="BC233">
        <v>6.53</v>
      </c>
      <c r="BD233" t="s">
        <v>6</v>
      </c>
      <c r="BE233" t="s">
        <v>6</v>
      </c>
      <c r="BF233" t="s">
        <v>6</v>
      </c>
      <c r="BG233" t="s">
        <v>6</v>
      </c>
      <c r="BH233">
        <v>3</v>
      </c>
      <c r="BI233">
        <v>2</v>
      </c>
      <c r="BJ233" t="s">
        <v>337</v>
      </c>
      <c r="BM233">
        <v>108001</v>
      </c>
      <c r="BN233">
        <v>0</v>
      </c>
      <c r="BO233" t="s">
        <v>6</v>
      </c>
      <c r="BP233">
        <v>0</v>
      </c>
      <c r="BQ233">
        <v>3</v>
      </c>
      <c r="BR233">
        <v>0</v>
      </c>
      <c r="BS233">
        <v>1</v>
      </c>
      <c r="BT233">
        <v>1</v>
      </c>
      <c r="BU233">
        <v>1</v>
      </c>
      <c r="BV233">
        <v>1</v>
      </c>
      <c r="BW233">
        <v>1</v>
      </c>
      <c r="BX233">
        <v>1</v>
      </c>
      <c r="BY233" t="s">
        <v>6</v>
      </c>
      <c r="BZ233">
        <v>95</v>
      </c>
      <c r="CA233">
        <v>65</v>
      </c>
      <c r="CF233">
        <v>0</v>
      </c>
      <c r="CG233">
        <v>0</v>
      </c>
      <c r="CM233">
        <v>0</v>
      </c>
      <c r="CN233" t="s">
        <v>6</v>
      </c>
      <c r="CO233">
        <v>0</v>
      </c>
      <c r="CP233">
        <f t="shared" si="256"/>
        <v>6610.97</v>
      </c>
      <c r="CQ233">
        <f t="shared" si="257"/>
        <v>330.54860000000002</v>
      </c>
      <c r="CR233">
        <f t="shared" si="258"/>
        <v>0</v>
      </c>
      <c r="CS233">
        <f t="shared" si="259"/>
        <v>0</v>
      </c>
      <c r="CT233">
        <f t="shared" si="260"/>
        <v>0</v>
      </c>
      <c r="CU233">
        <f t="shared" si="261"/>
        <v>0</v>
      </c>
      <c r="CV233">
        <f t="shared" si="262"/>
        <v>0</v>
      </c>
      <c r="CW233">
        <f t="shared" si="263"/>
        <v>0</v>
      </c>
      <c r="CX233">
        <f t="shared" si="264"/>
        <v>0</v>
      </c>
      <c r="CY233">
        <f t="shared" si="265"/>
        <v>0</v>
      </c>
      <c r="CZ233">
        <f t="shared" si="266"/>
        <v>0</v>
      </c>
      <c r="DC233" t="s">
        <v>6</v>
      </c>
      <c r="DD233" t="s">
        <v>6</v>
      </c>
      <c r="DE233" t="s">
        <v>6</v>
      </c>
      <c r="DF233" t="s">
        <v>6</v>
      </c>
      <c r="DG233" t="s">
        <v>6</v>
      </c>
      <c r="DH233" t="s">
        <v>6</v>
      </c>
      <c r="DI233" t="s">
        <v>6</v>
      </c>
      <c r="DJ233" t="s">
        <v>6</v>
      </c>
      <c r="DK233" t="s">
        <v>6</v>
      </c>
      <c r="DL233" t="s">
        <v>6</v>
      </c>
      <c r="DM233" t="s">
        <v>6</v>
      </c>
      <c r="DN233">
        <v>0</v>
      </c>
      <c r="DO233">
        <v>0</v>
      </c>
      <c r="DP233">
        <v>1</v>
      </c>
      <c r="DQ233">
        <v>1</v>
      </c>
      <c r="DU233">
        <v>1003</v>
      </c>
      <c r="DV233" t="s">
        <v>336</v>
      </c>
      <c r="DW233" t="s">
        <v>336</v>
      </c>
      <c r="DX233">
        <v>10</v>
      </c>
      <c r="EE233">
        <v>16510370</v>
      </c>
      <c r="EF233">
        <v>3</v>
      </c>
      <c r="EG233" t="s">
        <v>23</v>
      </c>
      <c r="EH233">
        <v>0</v>
      </c>
      <c r="EI233" t="s">
        <v>6</v>
      </c>
      <c r="EJ233">
        <v>2</v>
      </c>
      <c r="EK233">
        <v>108001</v>
      </c>
      <c r="EL233" t="s">
        <v>204</v>
      </c>
      <c r="EM233" t="s">
        <v>205</v>
      </c>
      <c r="EO233" t="s">
        <v>6</v>
      </c>
      <c r="EQ233">
        <v>0</v>
      </c>
      <c r="ER233">
        <v>50.62</v>
      </c>
      <c r="ES233">
        <v>50.62</v>
      </c>
      <c r="ET233">
        <v>0</v>
      </c>
      <c r="EU233">
        <v>0</v>
      </c>
      <c r="EV233">
        <v>0</v>
      </c>
      <c r="EW233">
        <v>0</v>
      </c>
      <c r="EX233">
        <v>0</v>
      </c>
      <c r="FQ233">
        <v>0</v>
      </c>
      <c r="FR233">
        <f t="shared" si="267"/>
        <v>0</v>
      </c>
      <c r="FS233">
        <v>0</v>
      </c>
      <c r="FX233">
        <v>95</v>
      </c>
      <c r="FY233">
        <v>65</v>
      </c>
      <c r="GA233" t="s">
        <v>6</v>
      </c>
      <c r="GD233">
        <v>0</v>
      </c>
      <c r="GF233">
        <v>1747292366</v>
      </c>
      <c r="GG233">
        <v>1</v>
      </c>
      <c r="GH233">
        <v>1</v>
      </c>
      <c r="GI233">
        <v>4</v>
      </c>
      <c r="GJ233">
        <v>0</v>
      </c>
      <c r="GK233">
        <f>ROUND(R233*(S12)/100,2)</f>
        <v>0</v>
      </c>
      <c r="GL233">
        <f t="shared" si="268"/>
        <v>0</v>
      </c>
      <c r="GM233">
        <f t="shared" si="269"/>
        <v>6610.97</v>
      </c>
      <c r="GN233">
        <f t="shared" si="270"/>
        <v>0</v>
      </c>
      <c r="GO233">
        <f t="shared" si="271"/>
        <v>6610.97</v>
      </c>
      <c r="GP233">
        <f t="shared" si="272"/>
        <v>0</v>
      </c>
      <c r="GR233">
        <v>0</v>
      </c>
      <c r="GS233">
        <v>3</v>
      </c>
      <c r="GT233">
        <v>0</v>
      </c>
      <c r="GU233" t="s">
        <v>6</v>
      </c>
      <c r="GV233">
        <f t="shared" si="273"/>
        <v>0</v>
      </c>
      <c r="GW233">
        <v>1</v>
      </c>
      <c r="GX233">
        <f t="shared" si="274"/>
        <v>0</v>
      </c>
      <c r="HA233">
        <v>0</v>
      </c>
      <c r="HB233">
        <v>0</v>
      </c>
      <c r="IK233">
        <v>0</v>
      </c>
    </row>
    <row r="234" spans="1:255" x14ac:dyDescent="0.2">
      <c r="A234" s="2">
        <v>18</v>
      </c>
      <c r="B234" s="2">
        <v>1</v>
      </c>
      <c r="C234" s="2">
        <v>443</v>
      </c>
      <c r="D234" s="2"/>
      <c r="E234" s="2" t="s">
        <v>338</v>
      </c>
      <c r="F234" s="2" t="s">
        <v>339</v>
      </c>
      <c r="G234" s="2" t="s">
        <v>340</v>
      </c>
      <c r="H234" s="2" t="s">
        <v>136</v>
      </c>
      <c r="I234" s="2">
        <f>I228*J234</f>
        <v>40</v>
      </c>
      <c r="J234" s="2">
        <v>20</v>
      </c>
      <c r="K234" s="2"/>
      <c r="L234" s="2"/>
      <c r="M234" s="2"/>
      <c r="N234" s="2"/>
      <c r="O234" s="2">
        <f t="shared" si="236"/>
        <v>116</v>
      </c>
      <c r="P234" s="2">
        <f t="shared" si="237"/>
        <v>116</v>
      </c>
      <c r="Q234" s="2">
        <f t="shared" si="238"/>
        <v>0</v>
      </c>
      <c r="R234" s="2">
        <f t="shared" si="239"/>
        <v>0</v>
      </c>
      <c r="S234" s="2">
        <f t="shared" si="240"/>
        <v>0</v>
      </c>
      <c r="T234" s="2">
        <f t="shared" si="241"/>
        <v>0</v>
      </c>
      <c r="U234" s="2">
        <f t="shared" si="242"/>
        <v>0</v>
      </c>
      <c r="V234" s="2">
        <f t="shared" si="243"/>
        <v>0</v>
      </c>
      <c r="W234" s="2">
        <f t="shared" si="244"/>
        <v>0</v>
      </c>
      <c r="X234" s="2">
        <f t="shared" si="245"/>
        <v>0</v>
      </c>
      <c r="Y234" s="2">
        <f t="shared" si="246"/>
        <v>0</v>
      </c>
      <c r="Z234" s="2"/>
      <c r="AA234" s="2">
        <v>16670159</v>
      </c>
      <c r="AB234" s="2">
        <f t="shared" si="247"/>
        <v>2.9</v>
      </c>
      <c r="AC234" s="2">
        <f t="shared" si="248"/>
        <v>2.9</v>
      </c>
      <c r="AD234" s="2">
        <f t="shared" si="249"/>
        <v>0</v>
      </c>
      <c r="AE234" s="2">
        <f t="shared" si="250"/>
        <v>0</v>
      </c>
      <c r="AF234" s="2">
        <f t="shared" si="251"/>
        <v>0</v>
      </c>
      <c r="AG234" s="2">
        <f t="shared" si="252"/>
        <v>0</v>
      </c>
      <c r="AH234" s="2">
        <f t="shared" si="253"/>
        <v>0</v>
      </c>
      <c r="AI234" s="2">
        <f t="shared" si="254"/>
        <v>0</v>
      </c>
      <c r="AJ234" s="2">
        <f t="shared" si="255"/>
        <v>0</v>
      </c>
      <c r="AK234" s="2">
        <v>2.9</v>
      </c>
      <c r="AL234" s="2">
        <v>2.9</v>
      </c>
      <c r="AM234" s="2">
        <v>0</v>
      </c>
      <c r="AN234" s="2">
        <v>0</v>
      </c>
      <c r="AO234" s="2">
        <v>0</v>
      </c>
      <c r="AP234" s="2">
        <v>0</v>
      </c>
      <c r="AQ234" s="2">
        <v>0</v>
      </c>
      <c r="AR234" s="2">
        <v>0</v>
      </c>
      <c r="AS234" s="2">
        <v>0</v>
      </c>
      <c r="AT234" s="2">
        <v>95</v>
      </c>
      <c r="AU234" s="2">
        <v>65</v>
      </c>
      <c r="AV234" s="2">
        <v>1</v>
      </c>
      <c r="AW234" s="2">
        <v>1</v>
      </c>
      <c r="AX234" s="2"/>
      <c r="AY234" s="2"/>
      <c r="AZ234" s="2">
        <v>1</v>
      </c>
      <c r="BA234" s="2">
        <v>1</v>
      </c>
      <c r="BB234" s="2">
        <v>1</v>
      </c>
      <c r="BC234" s="2">
        <v>1</v>
      </c>
      <c r="BD234" s="2" t="s">
        <v>6</v>
      </c>
      <c r="BE234" s="2" t="s">
        <v>6</v>
      </c>
      <c r="BF234" s="2" t="s">
        <v>6</v>
      </c>
      <c r="BG234" s="2" t="s">
        <v>6</v>
      </c>
      <c r="BH234" s="2">
        <v>3</v>
      </c>
      <c r="BI234" s="2">
        <v>2</v>
      </c>
      <c r="BJ234" s="2" t="s">
        <v>341</v>
      </c>
      <c r="BK234" s="2"/>
      <c r="BL234" s="2"/>
      <c r="BM234" s="2">
        <v>108001</v>
      </c>
      <c r="BN234" s="2">
        <v>0</v>
      </c>
      <c r="BO234" s="2" t="s">
        <v>6</v>
      </c>
      <c r="BP234" s="2">
        <v>0</v>
      </c>
      <c r="BQ234" s="2">
        <v>3</v>
      </c>
      <c r="BR234" s="2">
        <v>0</v>
      </c>
      <c r="BS234" s="2">
        <v>1</v>
      </c>
      <c r="BT234" s="2">
        <v>1</v>
      </c>
      <c r="BU234" s="2">
        <v>1</v>
      </c>
      <c r="BV234" s="2">
        <v>1</v>
      </c>
      <c r="BW234" s="2">
        <v>1</v>
      </c>
      <c r="BX234" s="2">
        <v>1</v>
      </c>
      <c r="BY234" s="2" t="s">
        <v>6</v>
      </c>
      <c r="BZ234" s="2">
        <v>95</v>
      </c>
      <c r="CA234" s="2">
        <v>65</v>
      </c>
      <c r="CB234" s="2"/>
      <c r="CC234" s="2"/>
      <c r="CD234" s="2"/>
      <c r="CE234" s="2"/>
      <c r="CF234" s="2">
        <v>0</v>
      </c>
      <c r="CG234" s="2">
        <v>0</v>
      </c>
      <c r="CH234" s="2"/>
      <c r="CI234" s="2"/>
      <c r="CJ234" s="2"/>
      <c r="CK234" s="2"/>
      <c r="CL234" s="2"/>
      <c r="CM234" s="2">
        <v>0</v>
      </c>
      <c r="CN234" s="2" t="s">
        <v>6</v>
      </c>
      <c r="CO234" s="2">
        <v>0</v>
      </c>
      <c r="CP234" s="2">
        <f t="shared" si="256"/>
        <v>116</v>
      </c>
      <c r="CQ234" s="2">
        <f t="shared" si="257"/>
        <v>2.9</v>
      </c>
      <c r="CR234" s="2">
        <f t="shared" si="258"/>
        <v>0</v>
      </c>
      <c r="CS234" s="2">
        <f t="shared" si="259"/>
        <v>0</v>
      </c>
      <c r="CT234" s="2">
        <f t="shared" si="260"/>
        <v>0</v>
      </c>
      <c r="CU234" s="2">
        <f t="shared" si="261"/>
        <v>0</v>
      </c>
      <c r="CV234" s="2">
        <f t="shared" si="262"/>
        <v>0</v>
      </c>
      <c r="CW234" s="2">
        <f t="shared" si="263"/>
        <v>0</v>
      </c>
      <c r="CX234" s="2">
        <f t="shared" si="264"/>
        <v>0</v>
      </c>
      <c r="CY234" s="2">
        <f t="shared" si="265"/>
        <v>0</v>
      </c>
      <c r="CZ234" s="2">
        <f t="shared" si="266"/>
        <v>0</v>
      </c>
      <c r="DA234" s="2"/>
      <c r="DB234" s="2"/>
      <c r="DC234" s="2" t="s">
        <v>6</v>
      </c>
      <c r="DD234" s="2" t="s">
        <v>6</v>
      </c>
      <c r="DE234" s="2" t="s">
        <v>6</v>
      </c>
      <c r="DF234" s="2" t="s">
        <v>6</v>
      </c>
      <c r="DG234" s="2" t="s">
        <v>6</v>
      </c>
      <c r="DH234" s="2" t="s">
        <v>6</v>
      </c>
      <c r="DI234" s="2" t="s">
        <v>6</v>
      </c>
      <c r="DJ234" s="2" t="s">
        <v>6</v>
      </c>
      <c r="DK234" s="2" t="s">
        <v>6</v>
      </c>
      <c r="DL234" s="2" t="s">
        <v>6</v>
      </c>
      <c r="DM234" s="2" t="s">
        <v>6</v>
      </c>
      <c r="DN234" s="2">
        <v>0</v>
      </c>
      <c r="DO234" s="2">
        <v>0</v>
      </c>
      <c r="DP234" s="2">
        <v>1</v>
      </c>
      <c r="DQ234" s="2">
        <v>1</v>
      </c>
      <c r="DR234" s="2"/>
      <c r="DS234" s="2"/>
      <c r="DT234" s="2"/>
      <c r="DU234" s="2">
        <v>1010</v>
      </c>
      <c r="DV234" s="2" t="s">
        <v>136</v>
      </c>
      <c r="DW234" s="2" t="s">
        <v>136</v>
      </c>
      <c r="DX234" s="2">
        <v>10</v>
      </c>
      <c r="DY234" s="2"/>
      <c r="DZ234" s="2"/>
      <c r="EA234" s="2"/>
      <c r="EB234" s="2"/>
      <c r="EC234" s="2"/>
      <c r="ED234" s="2"/>
      <c r="EE234" s="2">
        <v>16510370</v>
      </c>
      <c r="EF234" s="2">
        <v>3</v>
      </c>
      <c r="EG234" s="2" t="s">
        <v>23</v>
      </c>
      <c r="EH234" s="2">
        <v>0</v>
      </c>
      <c r="EI234" s="2" t="s">
        <v>6</v>
      </c>
      <c r="EJ234" s="2">
        <v>2</v>
      </c>
      <c r="EK234" s="2">
        <v>108001</v>
      </c>
      <c r="EL234" s="2" t="s">
        <v>204</v>
      </c>
      <c r="EM234" s="2" t="s">
        <v>205</v>
      </c>
      <c r="EN234" s="2"/>
      <c r="EO234" s="2" t="s">
        <v>6</v>
      </c>
      <c r="EP234" s="2"/>
      <c r="EQ234" s="2">
        <v>0</v>
      </c>
      <c r="ER234" s="2">
        <v>2.9</v>
      </c>
      <c r="ES234" s="2">
        <v>2.9</v>
      </c>
      <c r="ET234" s="2">
        <v>0</v>
      </c>
      <c r="EU234" s="2">
        <v>0</v>
      </c>
      <c r="EV234" s="2">
        <v>0</v>
      </c>
      <c r="EW234" s="2">
        <v>0</v>
      </c>
      <c r="EX234" s="2">
        <v>0</v>
      </c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>
        <v>0</v>
      </c>
      <c r="FR234" s="2">
        <f t="shared" si="267"/>
        <v>0</v>
      </c>
      <c r="FS234" s="2">
        <v>0</v>
      </c>
      <c r="FT234" s="2"/>
      <c r="FU234" s="2"/>
      <c r="FV234" s="2"/>
      <c r="FW234" s="2"/>
      <c r="FX234" s="2">
        <v>95</v>
      </c>
      <c r="FY234" s="2">
        <v>65</v>
      </c>
      <c r="FZ234" s="2"/>
      <c r="GA234" s="2" t="s">
        <v>6</v>
      </c>
      <c r="GB234" s="2"/>
      <c r="GC234" s="2"/>
      <c r="GD234" s="2">
        <v>0</v>
      </c>
      <c r="GE234" s="2"/>
      <c r="GF234" s="2">
        <v>-1149940395</v>
      </c>
      <c r="GG234" s="2">
        <v>1</v>
      </c>
      <c r="GH234" s="2">
        <v>1</v>
      </c>
      <c r="GI234" s="2">
        <v>-2</v>
      </c>
      <c r="GJ234" s="2">
        <v>0</v>
      </c>
      <c r="GK234" s="2">
        <f>ROUND(R234*(R12)/100,2)</f>
        <v>0</v>
      </c>
      <c r="GL234" s="2">
        <f t="shared" si="268"/>
        <v>0</v>
      </c>
      <c r="GM234" s="2">
        <f t="shared" si="269"/>
        <v>116</v>
      </c>
      <c r="GN234" s="2">
        <f t="shared" si="270"/>
        <v>0</v>
      </c>
      <c r="GO234" s="2">
        <f t="shared" si="271"/>
        <v>116</v>
      </c>
      <c r="GP234" s="2">
        <f t="shared" si="272"/>
        <v>0</v>
      </c>
      <c r="GQ234" s="2"/>
      <c r="GR234" s="2">
        <v>0</v>
      </c>
      <c r="GS234" s="2">
        <v>3</v>
      </c>
      <c r="GT234" s="2">
        <v>0</v>
      </c>
      <c r="GU234" s="2" t="s">
        <v>6</v>
      </c>
      <c r="GV234" s="2">
        <f t="shared" si="273"/>
        <v>0</v>
      </c>
      <c r="GW234" s="2">
        <v>1</v>
      </c>
      <c r="GX234" s="2">
        <f t="shared" si="274"/>
        <v>0</v>
      </c>
      <c r="GY234" s="2"/>
      <c r="GZ234" s="2"/>
      <c r="HA234" s="2">
        <v>0</v>
      </c>
      <c r="HB234" s="2">
        <v>0</v>
      </c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/>
      <c r="HR234" s="2"/>
      <c r="HS234" s="2"/>
      <c r="HT234" s="2"/>
      <c r="HU234" s="2"/>
      <c r="HV234" s="2"/>
      <c r="HW234" s="2"/>
      <c r="HX234" s="2"/>
      <c r="HY234" s="2"/>
      <c r="HZ234" s="2"/>
      <c r="IA234" s="2"/>
      <c r="IB234" s="2"/>
      <c r="IC234" s="2"/>
      <c r="ID234" s="2"/>
      <c r="IE234" s="2"/>
      <c r="IF234" s="2"/>
      <c r="IG234" s="2"/>
      <c r="IH234" s="2"/>
      <c r="II234" s="2"/>
      <c r="IJ234" s="2"/>
      <c r="IK234" s="2">
        <v>0</v>
      </c>
      <c r="IL234" s="2"/>
      <c r="IM234" s="2"/>
      <c r="IN234" s="2"/>
      <c r="IO234" s="2"/>
      <c r="IP234" s="2"/>
      <c r="IQ234" s="2"/>
      <c r="IR234" s="2"/>
      <c r="IS234" s="2"/>
      <c r="IT234" s="2"/>
      <c r="IU234" s="2"/>
    </row>
    <row r="235" spans="1:255" x14ac:dyDescent="0.2">
      <c r="A235">
        <v>18</v>
      </c>
      <c r="B235">
        <v>1</v>
      </c>
      <c r="C235">
        <v>449</v>
      </c>
      <c r="E235" t="s">
        <v>338</v>
      </c>
      <c r="F235" t="s">
        <v>339</v>
      </c>
      <c r="G235" t="s">
        <v>340</v>
      </c>
      <c r="H235" t="s">
        <v>136</v>
      </c>
      <c r="I235">
        <f>I229*J235</f>
        <v>40</v>
      </c>
      <c r="J235">
        <v>20</v>
      </c>
      <c r="O235">
        <f t="shared" si="236"/>
        <v>757.48</v>
      </c>
      <c r="P235">
        <f t="shared" si="237"/>
        <v>757.48</v>
      </c>
      <c r="Q235">
        <f t="shared" si="238"/>
        <v>0</v>
      </c>
      <c r="R235">
        <f t="shared" si="239"/>
        <v>0</v>
      </c>
      <c r="S235">
        <f t="shared" si="240"/>
        <v>0</v>
      </c>
      <c r="T235">
        <f t="shared" si="241"/>
        <v>0</v>
      </c>
      <c r="U235">
        <f t="shared" si="242"/>
        <v>0</v>
      </c>
      <c r="V235">
        <f t="shared" si="243"/>
        <v>0</v>
      </c>
      <c r="W235">
        <f t="shared" si="244"/>
        <v>0</v>
      </c>
      <c r="X235">
        <f t="shared" si="245"/>
        <v>0</v>
      </c>
      <c r="Y235">
        <f t="shared" si="246"/>
        <v>0</v>
      </c>
      <c r="AA235">
        <v>16670161</v>
      </c>
      <c r="AB235">
        <f t="shared" si="247"/>
        <v>2.9</v>
      </c>
      <c r="AC235">
        <f t="shared" si="248"/>
        <v>2.9</v>
      </c>
      <c r="AD235">
        <f t="shared" si="249"/>
        <v>0</v>
      </c>
      <c r="AE235">
        <f t="shared" si="250"/>
        <v>0</v>
      </c>
      <c r="AF235">
        <f t="shared" si="251"/>
        <v>0</v>
      </c>
      <c r="AG235">
        <f t="shared" si="252"/>
        <v>0</v>
      </c>
      <c r="AH235">
        <f t="shared" si="253"/>
        <v>0</v>
      </c>
      <c r="AI235">
        <f t="shared" si="254"/>
        <v>0</v>
      </c>
      <c r="AJ235">
        <f t="shared" si="255"/>
        <v>0</v>
      </c>
      <c r="AK235">
        <v>2.9</v>
      </c>
      <c r="AL235">
        <v>2.9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95</v>
      </c>
      <c r="AU235">
        <v>65</v>
      </c>
      <c r="AV235">
        <v>1</v>
      </c>
      <c r="AW235">
        <v>1</v>
      </c>
      <c r="AZ235">
        <v>6.53</v>
      </c>
      <c r="BA235">
        <v>1</v>
      </c>
      <c r="BB235">
        <v>1</v>
      </c>
      <c r="BC235">
        <v>6.53</v>
      </c>
      <c r="BD235" t="s">
        <v>6</v>
      </c>
      <c r="BE235" t="s">
        <v>6</v>
      </c>
      <c r="BF235" t="s">
        <v>6</v>
      </c>
      <c r="BG235" t="s">
        <v>6</v>
      </c>
      <c r="BH235">
        <v>3</v>
      </c>
      <c r="BI235">
        <v>2</v>
      </c>
      <c r="BJ235" t="s">
        <v>341</v>
      </c>
      <c r="BM235">
        <v>108001</v>
      </c>
      <c r="BN235">
        <v>0</v>
      </c>
      <c r="BO235" t="s">
        <v>6</v>
      </c>
      <c r="BP235">
        <v>0</v>
      </c>
      <c r="BQ235">
        <v>3</v>
      </c>
      <c r="BR235">
        <v>0</v>
      </c>
      <c r="BS235">
        <v>1</v>
      </c>
      <c r="BT235">
        <v>1</v>
      </c>
      <c r="BU235">
        <v>1</v>
      </c>
      <c r="BV235">
        <v>1</v>
      </c>
      <c r="BW235">
        <v>1</v>
      </c>
      <c r="BX235">
        <v>1</v>
      </c>
      <c r="BY235" t="s">
        <v>6</v>
      </c>
      <c r="BZ235">
        <v>95</v>
      </c>
      <c r="CA235">
        <v>65</v>
      </c>
      <c r="CF235">
        <v>0</v>
      </c>
      <c r="CG235">
        <v>0</v>
      </c>
      <c r="CM235">
        <v>0</v>
      </c>
      <c r="CN235" t="s">
        <v>6</v>
      </c>
      <c r="CO235">
        <v>0</v>
      </c>
      <c r="CP235">
        <f t="shared" si="256"/>
        <v>757.48</v>
      </c>
      <c r="CQ235">
        <f t="shared" si="257"/>
        <v>18.937000000000001</v>
      </c>
      <c r="CR235">
        <f t="shared" si="258"/>
        <v>0</v>
      </c>
      <c r="CS235">
        <f t="shared" si="259"/>
        <v>0</v>
      </c>
      <c r="CT235">
        <f t="shared" si="260"/>
        <v>0</v>
      </c>
      <c r="CU235">
        <f t="shared" si="261"/>
        <v>0</v>
      </c>
      <c r="CV235">
        <f t="shared" si="262"/>
        <v>0</v>
      </c>
      <c r="CW235">
        <f t="shared" si="263"/>
        <v>0</v>
      </c>
      <c r="CX235">
        <f t="shared" si="264"/>
        <v>0</v>
      </c>
      <c r="CY235">
        <f t="shared" si="265"/>
        <v>0</v>
      </c>
      <c r="CZ235">
        <f t="shared" si="266"/>
        <v>0</v>
      </c>
      <c r="DC235" t="s">
        <v>6</v>
      </c>
      <c r="DD235" t="s">
        <v>6</v>
      </c>
      <c r="DE235" t="s">
        <v>6</v>
      </c>
      <c r="DF235" t="s">
        <v>6</v>
      </c>
      <c r="DG235" t="s">
        <v>6</v>
      </c>
      <c r="DH235" t="s">
        <v>6</v>
      </c>
      <c r="DI235" t="s">
        <v>6</v>
      </c>
      <c r="DJ235" t="s">
        <v>6</v>
      </c>
      <c r="DK235" t="s">
        <v>6</v>
      </c>
      <c r="DL235" t="s">
        <v>6</v>
      </c>
      <c r="DM235" t="s">
        <v>6</v>
      </c>
      <c r="DN235">
        <v>0</v>
      </c>
      <c r="DO235">
        <v>0</v>
      </c>
      <c r="DP235">
        <v>1</v>
      </c>
      <c r="DQ235">
        <v>1</v>
      </c>
      <c r="DU235">
        <v>1010</v>
      </c>
      <c r="DV235" t="s">
        <v>136</v>
      </c>
      <c r="DW235" t="s">
        <v>136</v>
      </c>
      <c r="DX235">
        <v>10</v>
      </c>
      <c r="EE235">
        <v>16510370</v>
      </c>
      <c r="EF235">
        <v>3</v>
      </c>
      <c r="EG235" t="s">
        <v>23</v>
      </c>
      <c r="EH235">
        <v>0</v>
      </c>
      <c r="EI235" t="s">
        <v>6</v>
      </c>
      <c r="EJ235">
        <v>2</v>
      </c>
      <c r="EK235">
        <v>108001</v>
      </c>
      <c r="EL235" t="s">
        <v>204</v>
      </c>
      <c r="EM235" t="s">
        <v>205</v>
      </c>
      <c r="EO235" t="s">
        <v>6</v>
      </c>
      <c r="EQ235">
        <v>0</v>
      </c>
      <c r="ER235">
        <v>2.9</v>
      </c>
      <c r="ES235">
        <v>2.9</v>
      </c>
      <c r="ET235">
        <v>0</v>
      </c>
      <c r="EU235">
        <v>0</v>
      </c>
      <c r="EV235">
        <v>0</v>
      </c>
      <c r="EW235">
        <v>0</v>
      </c>
      <c r="EX235">
        <v>0</v>
      </c>
      <c r="FQ235">
        <v>0</v>
      </c>
      <c r="FR235">
        <f t="shared" si="267"/>
        <v>0</v>
      </c>
      <c r="FS235">
        <v>0</v>
      </c>
      <c r="FX235">
        <v>95</v>
      </c>
      <c r="FY235">
        <v>65</v>
      </c>
      <c r="GA235" t="s">
        <v>6</v>
      </c>
      <c r="GD235">
        <v>0</v>
      </c>
      <c r="GF235">
        <v>-1149940395</v>
      </c>
      <c r="GG235">
        <v>1</v>
      </c>
      <c r="GH235">
        <v>1</v>
      </c>
      <c r="GI235">
        <v>4</v>
      </c>
      <c r="GJ235">
        <v>0</v>
      </c>
      <c r="GK235">
        <f>ROUND(R235*(S12)/100,2)</f>
        <v>0</v>
      </c>
      <c r="GL235">
        <f t="shared" si="268"/>
        <v>0</v>
      </c>
      <c r="GM235">
        <f t="shared" si="269"/>
        <v>757.48</v>
      </c>
      <c r="GN235">
        <f t="shared" si="270"/>
        <v>0</v>
      </c>
      <c r="GO235">
        <f t="shared" si="271"/>
        <v>757.48</v>
      </c>
      <c r="GP235">
        <f t="shared" si="272"/>
        <v>0</v>
      </c>
      <c r="GR235">
        <v>0</v>
      </c>
      <c r="GS235">
        <v>3</v>
      </c>
      <c r="GT235">
        <v>0</v>
      </c>
      <c r="GU235" t="s">
        <v>6</v>
      </c>
      <c r="GV235">
        <f t="shared" si="273"/>
        <v>0</v>
      </c>
      <c r="GW235">
        <v>1</v>
      </c>
      <c r="GX235">
        <f t="shared" si="274"/>
        <v>0</v>
      </c>
      <c r="HA235">
        <v>0</v>
      </c>
      <c r="HB235">
        <v>0</v>
      </c>
      <c r="IK235">
        <v>0</v>
      </c>
    </row>
    <row r="236" spans="1:255" x14ac:dyDescent="0.2">
      <c r="A236" s="2">
        <v>17</v>
      </c>
      <c r="B236" s="2">
        <v>1</v>
      </c>
      <c r="C236" s="2">
        <f>ROW(SmtRes!A464)</f>
        <v>464</v>
      </c>
      <c r="D236" s="2">
        <f>ROW(EtalonRes!A384)</f>
        <v>384</v>
      </c>
      <c r="E236" s="2" t="s">
        <v>342</v>
      </c>
      <c r="F236" s="2" t="s">
        <v>343</v>
      </c>
      <c r="G236" s="2" t="s">
        <v>344</v>
      </c>
      <c r="H236" s="2" t="s">
        <v>43</v>
      </c>
      <c r="I236" s="2">
        <f>ROUND(6895/100,9)</f>
        <v>68.95</v>
      </c>
      <c r="J236" s="2">
        <v>0</v>
      </c>
      <c r="K236" s="2"/>
      <c r="L236" s="2"/>
      <c r="M236" s="2"/>
      <c r="N236" s="2"/>
      <c r="O236" s="2">
        <f t="shared" si="236"/>
        <v>2834.53</v>
      </c>
      <c r="P236" s="2">
        <f t="shared" si="237"/>
        <v>883.94</v>
      </c>
      <c r="Q236" s="2">
        <f t="shared" si="238"/>
        <v>122.73</v>
      </c>
      <c r="R236" s="2">
        <f t="shared" si="239"/>
        <v>17.93</v>
      </c>
      <c r="S236" s="2">
        <f t="shared" si="240"/>
        <v>1827.86</v>
      </c>
      <c r="T236" s="2">
        <f t="shared" si="241"/>
        <v>0</v>
      </c>
      <c r="U236" s="2">
        <f t="shared" si="242"/>
        <v>194.43899999999999</v>
      </c>
      <c r="V236" s="2">
        <f t="shared" si="243"/>
        <v>1.379</v>
      </c>
      <c r="W236" s="2">
        <f t="shared" si="244"/>
        <v>0</v>
      </c>
      <c r="X236" s="2">
        <f t="shared" si="245"/>
        <v>1753.5</v>
      </c>
      <c r="Y236" s="2">
        <f t="shared" si="246"/>
        <v>1199.76</v>
      </c>
      <c r="Z236" s="2"/>
      <c r="AA236" s="2">
        <v>16670159</v>
      </c>
      <c r="AB236" s="2">
        <f t="shared" si="247"/>
        <v>41.11</v>
      </c>
      <c r="AC236" s="2">
        <f t="shared" si="248"/>
        <v>12.82</v>
      </c>
      <c r="AD236" s="2">
        <f t="shared" si="249"/>
        <v>1.78</v>
      </c>
      <c r="AE236" s="2">
        <f t="shared" si="250"/>
        <v>0.26</v>
      </c>
      <c r="AF236" s="2">
        <f t="shared" si="251"/>
        <v>26.51</v>
      </c>
      <c r="AG236" s="2">
        <f t="shared" si="252"/>
        <v>0</v>
      </c>
      <c r="AH236" s="2">
        <f t="shared" si="253"/>
        <v>2.82</v>
      </c>
      <c r="AI236" s="2">
        <f t="shared" si="254"/>
        <v>0.02</v>
      </c>
      <c r="AJ236" s="2">
        <f t="shared" si="255"/>
        <v>0</v>
      </c>
      <c r="AK236" s="2">
        <v>41.11</v>
      </c>
      <c r="AL236" s="2">
        <v>12.82</v>
      </c>
      <c r="AM236" s="2">
        <v>1.78</v>
      </c>
      <c r="AN236" s="2">
        <v>0.26</v>
      </c>
      <c r="AO236" s="2">
        <v>26.51</v>
      </c>
      <c r="AP236" s="2">
        <v>0</v>
      </c>
      <c r="AQ236" s="2">
        <v>2.82</v>
      </c>
      <c r="AR236" s="2">
        <v>0.02</v>
      </c>
      <c r="AS236" s="2">
        <v>0</v>
      </c>
      <c r="AT236" s="2">
        <v>95</v>
      </c>
      <c r="AU236" s="2">
        <v>65</v>
      </c>
      <c r="AV236" s="2">
        <v>1</v>
      </c>
      <c r="AW236" s="2">
        <v>1</v>
      </c>
      <c r="AX236" s="2"/>
      <c r="AY236" s="2"/>
      <c r="AZ236" s="2">
        <v>1</v>
      </c>
      <c r="BA236" s="2">
        <v>1</v>
      </c>
      <c r="BB236" s="2">
        <v>1</v>
      </c>
      <c r="BC236" s="2">
        <v>1</v>
      </c>
      <c r="BD236" s="2" t="s">
        <v>6</v>
      </c>
      <c r="BE236" s="2" t="s">
        <v>6</v>
      </c>
      <c r="BF236" s="2" t="s">
        <v>6</v>
      </c>
      <c r="BG236" s="2" t="s">
        <v>6</v>
      </c>
      <c r="BH236" s="2">
        <v>0</v>
      </c>
      <c r="BI236" s="2">
        <v>2</v>
      </c>
      <c r="BJ236" s="2" t="s">
        <v>345</v>
      </c>
      <c r="BK236" s="2"/>
      <c r="BL236" s="2"/>
      <c r="BM236" s="2">
        <v>108001</v>
      </c>
      <c r="BN236" s="2">
        <v>0</v>
      </c>
      <c r="BO236" s="2" t="s">
        <v>6</v>
      </c>
      <c r="BP236" s="2">
        <v>0</v>
      </c>
      <c r="BQ236" s="2">
        <v>3</v>
      </c>
      <c r="BR236" s="2">
        <v>0</v>
      </c>
      <c r="BS236" s="2">
        <v>1</v>
      </c>
      <c r="BT236" s="2">
        <v>1</v>
      </c>
      <c r="BU236" s="2">
        <v>1</v>
      </c>
      <c r="BV236" s="2">
        <v>1</v>
      </c>
      <c r="BW236" s="2">
        <v>1</v>
      </c>
      <c r="BX236" s="2">
        <v>1</v>
      </c>
      <c r="BY236" s="2" t="s">
        <v>6</v>
      </c>
      <c r="BZ236" s="2">
        <v>95</v>
      </c>
      <c r="CA236" s="2">
        <v>65</v>
      </c>
      <c r="CB236" s="2"/>
      <c r="CC236" s="2"/>
      <c r="CD236" s="2"/>
      <c r="CE236" s="2"/>
      <c r="CF236" s="2">
        <v>0</v>
      </c>
      <c r="CG236" s="2">
        <v>0</v>
      </c>
      <c r="CH236" s="2"/>
      <c r="CI236" s="2"/>
      <c r="CJ236" s="2"/>
      <c r="CK236" s="2"/>
      <c r="CL236" s="2"/>
      <c r="CM236" s="2">
        <v>0</v>
      </c>
      <c r="CN236" s="2" t="s">
        <v>6</v>
      </c>
      <c r="CO236" s="2">
        <v>0</v>
      </c>
      <c r="CP236" s="2">
        <f t="shared" si="256"/>
        <v>2834.5299999999997</v>
      </c>
      <c r="CQ236" s="2">
        <f t="shared" si="257"/>
        <v>12.82</v>
      </c>
      <c r="CR236" s="2">
        <f t="shared" si="258"/>
        <v>1.78</v>
      </c>
      <c r="CS236" s="2">
        <f t="shared" si="259"/>
        <v>0.26</v>
      </c>
      <c r="CT236" s="2">
        <f t="shared" si="260"/>
        <v>26.51</v>
      </c>
      <c r="CU236" s="2">
        <f t="shared" si="261"/>
        <v>0</v>
      </c>
      <c r="CV236" s="2">
        <f t="shared" si="262"/>
        <v>2.82</v>
      </c>
      <c r="CW236" s="2">
        <f t="shared" si="263"/>
        <v>0.02</v>
      </c>
      <c r="CX236" s="2">
        <f t="shared" si="264"/>
        <v>0</v>
      </c>
      <c r="CY236" s="2">
        <f t="shared" si="265"/>
        <v>1753.5004999999999</v>
      </c>
      <c r="CZ236" s="2">
        <f t="shared" si="266"/>
        <v>1199.7635</v>
      </c>
      <c r="DA236" s="2"/>
      <c r="DB236" s="2"/>
      <c r="DC236" s="2" t="s">
        <v>6</v>
      </c>
      <c r="DD236" s="2" t="s">
        <v>6</v>
      </c>
      <c r="DE236" s="2" t="s">
        <v>6</v>
      </c>
      <c r="DF236" s="2" t="s">
        <v>6</v>
      </c>
      <c r="DG236" s="2" t="s">
        <v>6</v>
      </c>
      <c r="DH236" s="2" t="s">
        <v>6</v>
      </c>
      <c r="DI236" s="2" t="s">
        <v>6</v>
      </c>
      <c r="DJ236" s="2" t="s">
        <v>6</v>
      </c>
      <c r="DK236" s="2" t="s">
        <v>6</v>
      </c>
      <c r="DL236" s="2" t="s">
        <v>6</v>
      </c>
      <c r="DM236" s="2" t="s">
        <v>6</v>
      </c>
      <c r="DN236" s="2">
        <v>0</v>
      </c>
      <c r="DO236" s="2">
        <v>0</v>
      </c>
      <c r="DP236" s="2">
        <v>1</v>
      </c>
      <c r="DQ236" s="2">
        <v>1</v>
      </c>
      <c r="DR236" s="2"/>
      <c r="DS236" s="2"/>
      <c r="DT236" s="2"/>
      <c r="DU236" s="2">
        <v>1003</v>
      </c>
      <c r="DV236" s="2" t="s">
        <v>43</v>
      </c>
      <c r="DW236" s="2" t="s">
        <v>43</v>
      </c>
      <c r="DX236" s="2">
        <v>100</v>
      </c>
      <c r="DY236" s="2"/>
      <c r="DZ236" s="2"/>
      <c r="EA236" s="2"/>
      <c r="EB236" s="2"/>
      <c r="EC236" s="2"/>
      <c r="ED236" s="2"/>
      <c r="EE236" s="2">
        <v>16510370</v>
      </c>
      <c r="EF236" s="2">
        <v>3</v>
      </c>
      <c r="EG236" s="2" t="s">
        <v>23</v>
      </c>
      <c r="EH236" s="2">
        <v>0</v>
      </c>
      <c r="EI236" s="2" t="s">
        <v>6</v>
      </c>
      <c r="EJ236" s="2">
        <v>2</v>
      </c>
      <c r="EK236" s="2">
        <v>108001</v>
      </c>
      <c r="EL236" s="2" t="s">
        <v>204</v>
      </c>
      <c r="EM236" s="2" t="s">
        <v>205</v>
      </c>
      <c r="EN236" s="2"/>
      <c r="EO236" s="2" t="s">
        <v>6</v>
      </c>
      <c r="EP236" s="2"/>
      <c r="EQ236" s="2">
        <v>0</v>
      </c>
      <c r="ER236" s="2">
        <v>41.11</v>
      </c>
      <c r="ES236" s="2">
        <v>12.82</v>
      </c>
      <c r="ET236" s="2">
        <v>1.78</v>
      </c>
      <c r="EU236" s="2">
        <v>0.26</v>
      </c>
      <c r="EV236" s="2">
        <v>26.51</v>
      </c>
      <c r="EW236" s="2">
        <v>2.82</v>
      </c>
      <c r="EX236" s="2">
        <v>0.02</v>
      </c>
      <c r="EY236" s="2">
        <v>0</v>
      </c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>
        <v>0</v>
      </c>
      <c r="FR236" s="2">
        <f t="shared" si="267"/>
        <v>0</v>
      </c>
      <c r="FS236" s="2">
        <v>0</v>
      </c>
      <c r="FT236" s="2"/>
      <c r="FU236" s="2"/>
      <c r="FV236" s="2"/>
      <c r="FW236" s="2"/>
      <c r="FX236" s="2">
        <v>95</v>
      </c>
      <c r="FY236" s="2">
        <v>65</v>
      </c>
      <c r="FZ236" s="2"/>
      <c r="GA236" s="2" t="s">
        <v>6</v>
      </c>
      <c r="GB236" s="2"/>
      <c r="GC236" s="2"/>
      <c r="GD236" s="2">
        <v>0</v>
      </c>
      <c r="GE236" s="2"/>
      <c r="GF236" s="2">
        <v>-1159239760</v>
      </c>
      <c r="GG236" s="2">
        <v>1</v>
      </c>
      <c r="GH236" s="2">
        <v>1</v>
      </c>
      <c r="GI236" s="2">
        <v>-2</v>
      </c>
      <c r="GJ236" s="2">
        <v>0</v>
      </c>
      <c r="GK236" s="2">
        <f>ROUND(R236*(R12)/100,2)</f>
        <v>0</v>
      </c>
      <c r="GL236" s="2">
        <f t="shared" si="268"/>
        <v>0</v>
      </c>
      <c r="GM236" s="2">
        <f t="shared" si="269"/>
        <v>5787.79</v>
      </c>
      <c r="GN236" s="2">
        <f t="shared" si="270"/>
        <v>0</v>
      </c>
      <c r="GO236" s="2">
        <f t="shared" si="271"/>
        <v>5787.79</v>
      </c>
      <c r="GP236" s="2">
        <f t="shared" si="272"/>
        <v>0</v>
      </c>
      <c r="GQ236" s="2"/>
      <c r="GR236" s="2">
        <v>0</v>
      </c>
      <c r="GS236" s="2">
        <v>3</v>
      </c>
      <c r="GT236" s="2">
        <v>0</v>
      </c>
      <c r="GU236" s="2" t="s">
        <v>6</v>
      </c>
      <c r="GV236" s="2">
        <f t="shared" si="273"/>
        <v>0</v>
      </c>
      <c r="GW236" s="2">
        <v>1</v>
      </c>
      <c r="GX236" s="2">
        <f t="shared" si="274"/>
        <v>0</v>
      </c>
      <c r="GY236" s="2"/>
      <c r="GZ236" s="2"/>
      <c r="HA236" s="2">
        <v>0</v>
      </c>
      <c r="HB236" s="2">
        <v>0</v>
      </c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  <c r="HQ236" s="2"/>
      <c r="HR236" s="2"/>
      <c r="HS236" s="2"/>
      <c r="HT236" s="2"/>
      <c r="HU236" s="2"/>
      <c r="HV236" s="2"/>
      <c r="HW236" s="2"/>
      <c r="HX236" s="2"/>
      <c r="HY236" s="2"/>
      <c r="HZ236" s="2"/>
      <c r="IA236" s="2"/>
      <c r="IB236" s="2"/>
      <c r="IC236" s="2"/>
      <c r="ID236" s="2"/>
      <c r="IE236" s="2"/>
      <c r="IF236" s="2"/>
      <c r="IG236" s="2"/>
      <c r="IH236" s="2"/>
      <c r="II236" s="2"/>
      <c r="IJ236" s="2"/>
      <c r="IK236" s="2">
        <v>0</v>
      </c>
      <c r="IL236" s="2"/>
      <c r="IM236" s="2"/>
      <c r="IN236" s="2"/>
      <c r="IO236" s="2"/>
      <c r="IP236" s="2"/>
      <c r="IQ236" s="2"/>
      <c r="IR236" s="2"/>
      <c r="IS236" s="2"/>
      <c r="IT236" s="2"/>
      <c r="IU236" s="2"/>
    </row>
    <row r="237" spans="1:255" x14ac:dyDescent="0.2">
      <c r="A237">
        <v>17</v>
      </c>
      <c r="B237">
        <v>1</v>
      </c>
      <c r="C237">
        <f>ROW(SmtRes!A476)</f>
        <v>476</v>
      </c>
      <c r="D237">
        <f>ROW(EtalonRes!A392)</f>
        <v>392</v>
      </c>
      <c r="E237" t="s">
        <v>342</v>
      </c>
      <c r="F237" t="s">
        <v>343</v>
      </c>
      <c r="G237" t="s">
        <v>344</v>
      </c>
      <c r="H237" t="s">
        <v>43</v>
      </c>
      <c r="I237">
        <f>ROUND(6895/100,9)</f>
        <v>68.95</v>
      </c>
      <c r="J237">
        <v>0</v>
      </c>
      <c r="O237">
        <f t="shared" si="236"/>
        <v>18509.509999999998</v>
      </c>
      <c r="P237">
        <f t="shared" si="237"/>
        <v>5772.12</v>
      </c>
      <c r="Q237">
        <f t="shared" si="238"/>
        <v>801.43</v>
      </c>
      <c r="R237">
        <f t="shared" si="239"/>
        <v>117.06</v>
      </c>
      <c r="S237">
        <f t="shared" si="240"/>
        <v>11935.96</v>
      </c>
      <c r="T237">
        <f t="shared" si="241"/>
        <v>0</v>
      </c>
      <c r="U237">
        <f t="shared" si="242"/>
        <v>194.43899999999999</v>
      </c>
      <c r="V237">
        <f t="shared" si="243"/>
        <v>1.379</v>
      </c>
      <c r="W237">
        <f t="shared" si="244"/>
        <v>0</v>
      </c>
      <c r="X237">
        <f t="shared" si="245"/>
        <v>11450.37</v>
      </c>
      <c r="Y237">
        <f t="shared" si="246"/>
        <v>7834.46</v>
      </c>
      <c r="AA237">
        <v>16670161</v>
      </c>
      <c r="AB237">
        <f t="shared" si="247"/>
        <v>41.11</v>
      </c>
      <c r="AC237">
        <f t="shared" si="248"/>
        <v>12.82</v>
      </c>
      <c r="AD237">
        <f t="shared" si="249"/>
        <v>1.78</v>
      </c>
      <c r="AE237">
        <f t="shared" si="250"/>
        <v>0.26</v>
      </c>
      <c r="AF237">
        <f t="shared" si="251"/>
        <v>26.51</v>
      </c>
      <c r="AG237">
        <f t="shared" si="252"/>
        <v>0</v>
      </c>
      <c r="AH237">
        <f t="shared" si="253"/>
        <v>2.82</v>
      </c>
      <c r="AI237">
        <f t="shared" si="254"/>
        <v>0.02</v>
      </c>
      <c r="AJ237">
        <f t="shared" si="255"/>
        <v>0</v>
      </c>
      <c r="AK237">
        <v>41.11</v>
      </c>
      <c r="AL237">
        <v>12.82</v>
      </c>
      <c r="AM237">
        <v>1.78</v>
      </c>
      <c r="AN237">
        <v>0.26</v>
      </c>
      <c r="AO237">
        <v>26.51</v>
      </c>
      <c r="AP237">
        <v>0</v>
      </c>
      <c r="AQ237">
        <v>2.82</v>
      </c>
      <c r="AR237">
        <v>0.02</v>
      </c>
      <c r="AS237">
        <v>0</v>
      </c>
      <c r="AT237">
        <v>95</v>
      </c>
      <c r="AU237">
        <v>65</v>
      </c>
      <c r="AV237">
        <v>1</v>
      </c>
      <c r="AW237">
        <v>1</v>
      </c>
      <c r="AZ237">
        <v>6.53</v>
      </c>
      <c r="BA237">
        <v>6.53</v>
      </c>
      <c r="BB237">
        <v>6.53</v>
      </c>
      <c r="BC237">
        <v>6.53</v>
      </c>
      <c r="BD237" t="s">
        <v>6</v>
      </c>
      <c r="BE237" t="s">
        <v>6</v>
      </c>
      <c r="BF237" t="s">
        <v>6</v>
      </c>
      <c r="BG237" t="s">
        <v>6</v>
      </c>
      <c r="BH237">
        <v>0</v>
      </c>
      <c r="BI237">
        <v>2</v>
      </c>
      <c r="BJ237" t="s">
        <v>345</v>
      </c>
      <c r="BM237">
        <v>108001</v>
      </c>
      <c r="BN237">
        <v>0</v>
      </c>
      <c r="BO237" t="s">
        <v>6</v>
      </c>
      <c r="BP237">
        <v>0</v>
      </c>
      <c r="BQ237">
        <v>3</v>
      </c>
      <c r="BR237">
        <v>0</v>
      </c>
      <c r="BS237">
        <v>6.53</v>
      </c>
      <c r="BT237">
        <v>1</v>
      </c>
      <c r="BU237">
        <v>1</v>
      </c>
      <c r="BV237">
        <v>1</v>
      </c>
      <c r="BW237">
        <v>1</v>
      </c>
      <c r="BX237">
        <v>1</v>
      </c>
      <c r="BY237" t="s">
        <v>6</v>
      </c>
      <c r="BZ237">
        <v>95</v>
      </c>
      <c r="CA237">
        <v>65</v>
      </c>
      <c r="CF237">
        <v>0</v>
      </c>
      <c r="CG237">
        <v>0</v>
      </c>
      <c r="CM237">
        <v>0</v>
      </c>
      <c r="CN237" t="s">
        <v>6</v>
      </c>
      <c r="CO237">
        <v>0</v>
      </c>
      <c r="CP237">
        <f t="shared" si="256"/>
        <v>18509.509999999998</v>
      </c>
      <c r="CQ237">
        <f t="shared" si="257"/>
        <v>83.714600000000004</v>
      </c>
      <c r="CR237">
        <f t="shared" si="258"/>
        <v>11.6234</v>
      </c>
      <c r="CS237">
        <f t="shared" si="259"/>
        <v>1.6978000000000002</v>
      </c>
      <c r="CT237">
        <f t="shared" si="260"/>
        <v>173.11030000000002</v>
      </c>
      <c r="CU237">
        <f t="shared" si="261"/>
        <v>0</v>
      </c>
      <c r="CV237">
        <f t="shared" si="262"/>
        <v>2.82</v>
      </c>
      <c r="CW237">
        <f t="shared" si="263"/>
        <v>0.02</v>
      </c>
      <c r="CX237">
        <f t="shared" si="264"/>
        <v>0</v>
      </c>
      <c r="CY237">
        <f t="shared" si="265"/>
        <v>11450.368999999999</v>
      </c>
      <c r="CZ237">
        <f t="shared" si="266"/>
        <v>7834.4629999999997</v>
      </c>
      <c r="DC237" t="s">
        <v>6</v>
      </c>
      <c r="DD237" t="s">
        <v>6</v>
      </c>
      <c r="DE237" t="s">
        <v>6</v>
      </c>
      <c r="DF237" t="s">
        <v>6</v>
      </c>
      <c r="DG237" t="s">
        <v>6</v>
      </c>
      <c r="DH237" t="s">
        <v>6</v>
      </c>
      <c r="DI237" t="s">
        <v>6</v>
      </c>
      <c r="DJ237" t="s">
        <v>6</v>
      </c>
      <c r="DK237" t="s">
        <v>6</v>
      </c>
      <c r="DL237" t="s">
        <v>6</v>
      </c>
      <c r="DM237" t="s">
        <v>6</v>
      </c>
      <c r="DN237">
        <v>0</v>
      </c>
      <c r="DO237">
        <v>0</v>
      </c>
      <c r="DP237">
        <v>1</v>
      </c>
      <c r="DQ237">
        <v>1</v>
      </c>
      <c r="DU237">
        <v>1003</v>
      </c>
      <c r="DV237" t="s">
        <v>43</v>
      </c>
      <c r="DW237" t="s">
        <v>43</v>
      </c>
      <c r="DX237">
        <v>100</v>
      </c>
      <c r="EE237">
        <v>16510370</v>
      </c>
      <c r="EF237">
        <v>3</v>
      </c>
      <c r="EG237" t="s">
        <v>23</v>
      </c>
      <c r="EH237">
        <v>0</v>
      </c>
      <c r="EI237" t="s">
        <v>6</v>
      </c>
      <c r="EJ237">
        <v>2</v>
      </c>
      <c r="EK237">
        <v>108001</v>
      </c>
      <c r="EL237" t="s">
        <v>204</v>
      </c>
      <c r="EM237" t="s">
        <v>205</v>
      </c>
      <c r="EO237" t="s">
        <v>6</v>
      </c>
      <c r="EQ237">
        <v>0</v>
      </c>
      <c r="ER237">
        <v>41.11</v>
      </c>
      <c r="ES237">
        <v>12.82</v>
      </c>
      <c r="ET237">
        <v>1.78</v>
      </c>
      <c r="EU237">
        <v>0.26</v>
      </c>
      <c r="EV237">
        <v>26.51</v>
      </c>
      <c r="EW237">
        <v>2.82</v>
      </c>
      <c r="EX237">
        <v>0.02</v>
      </c>
      <c r="EY237">
        <v>0</v>
      </c>
      <c r="FQ237">
        <v>0</v>
      </c>
      <c r="FR237">
        <f t="shared" si="267"/>
        <v>0</v>
      </c>
      <c r="FS237">
        <v>0</v>
      </c>
      <c r="FX237">
        <v>95</v>
      </c>
      <c r="FY237">
        <v>65</v>
      </c>
      <c r="GA237" t="s">
        <v>6</v>
      </c>
      <c r="GD237">
        <v>0</v>
      </c>
      <c r="GF237">
        <v>-1159239760</v>
      </c>
      <c r="GG237">
        <v>1</v>
      </c>
      <c r="GH237">
        <v>1</v>
      </c>
      <c r="GI237">
        <v>4</v>
      </c>
      <c r="GJ237">
        <v>0</v>
      </c>
      <c r="GK237">
        <f>ROUND(R237*(S12)/100,2)</f>
        <v>0</v>
      </c>
      <c r="GL237">
        <f t="shared" si="268"/>
        <v>0</v>
      </c>
      <c r="GM237">
        <f t="shared" si="269"/>
        <v>37794.339999999997</v>
      </c>
      <c r="GN237">
        <f t="shared" si="270"/>
        <v>0</v>
      </c>
      <c r="GO237">
        <f t="shared" si="271"/>
        <v>37794.339999999997</v>
      </c>
      <c r="GP237">
        <f t="shared" si="272"/>
        <v>0</v>
      </c>
      <c r="GR237">
        <v>0</v>
      </c>
      <c r="GS237">
        <v>3</v>
      </c>
      <c r="GT237">
        <v>0</v>
      </c>
      <c r="GU237" t="s">
        <v>6</v>
      </c>
      <c r="GV237">
        <f t="shared" si="273"/>
        <v>0</v>
      </c>
      <c r="GW237">
        <v>1</v>
      </c>
      <c r="GX237">
        <f t="shared" si="274"/>
        <v>0</v>
      </c>
      <c r="HA237">
        <v>0</v>
      </c>
      <c r="HB237">
        <v>0</v>
      </c>
      <c r="IK237">
        <v>0</v>
      </c>
    </row>
    <row r="238" spans="1:255" x14ac:dyDescent="0.2">
      <c r="A238" s="2">
        <v>18</v>
      </c>
      <c r="B238" s="2">
        <v>1</v>
      </c>
      <c r="C238" s="2">
        <v>462</v>
      </c>
      <c r="D238" s="2"/>
      <c r="E238" s="2" t="s">
        <v>346</v>
      </c>
      <c r="F238" s="2" t="s">
        <v>313</v>
      </c>
      <c r="G238" s="2" t="s">
        <v>678</v>
      </c>
      <c r="H238" s="2" t="s">
        <v>314</v>
      </c>
      <c r="I238" s="2">
        <f>I236*J238</f>
        <v>4</v>
      </c>
      <c r="J238" s="2">
        <v>5.8013052936910801E-2</v>
      </c>
      <c r="K238" s="2"/>
      <c r="L238" s="2"/>
      <c r="M238" s="2"/>
      <c r="N238" s="2"/>
      <c r="O238" s="2">
        <f t="shared" si="236"/>
        <v>29230.799999999999</v>
      </c>
      <c r="P238" s="2">
        <f t="shared" si="237"/>
        <v>29230.799999999999</v>
      </c>
      <c r="Q238" s="2">
        <f t="shared" si="238"/>
        <v>0</v>
      </c>
      <c r="R238" s="2">
        <f t="shared" si="239"/>
        <v>0</v>
      </c>
      <c r="S238" s="2">
        <f t="shared" si="240"/>
        <v>0</v>
      </c>
      <c r="T238" s="2">
        <f t="shared" si="241"/>
        <v>0</v>
      </c>
      <c r="U238" s="2">
        <f t="shared" si="242"/>
        <v>0</v>
      </c>
      <c r="V238" s="2">
        <f t="shared" si="243"/>
        <v>0</v>
      </c>
      <c r="W238" s="2">
        <f t="shared" si="244"/>
        <v>0</v>
      </c>
      <c r="X238" s="2">
        <f t="shared" si="245"/>
        <v>0</v>
      </c>
      <c r="Y238" s="2">
        <f t="shared" si="246"/>
        <v>0</v>
      </c>
      <c r="Z238" s="2"/>
      <c r="AA238" s="2">
        <v>16670159</v>
      </c>
      <c r="AB238" s="2">
        <f t="shared" si="247"/>
        <v>7307.7</v>
      </c>
      <c r="AC238" s="2">
        <f t="shared" si="248"/>
        <v>7307.7</v>
      </c>
      <c r="AD238" s="2">
        <f t="shared" si="249"/>
        <v>0</v>
      </c>
      <c r="AE238" s="2">
        <f t="shared" si="250"/>
        <v>0</v>
      </c>
      <c r="AF238" s="2">
        <f t="shared" si="251"/>
        <v>0</v>
      </c>
      <c r="AG238" s="2">
        <f t="shared" si="252"/>
        <v>0</v>
      </c>
      <c r="AH238" s="2">
        <f t="shared" si="253"/>
        <v>0</v>
      </c>
      <c r="AI238" s="2">
        <f t="shared" si="254"/>
        <v>0</v>
      </c>
      <c r="AJ238" s="2">
        <f t="shared" si="255"/>
        <v>0</v>
      </c>
      <c r="AK238" s="2">
        <v>7307.7</v>
      </c>
      <c r="AL238" s="2">
        <v>7307.7</v>
      </c>
      <c r="AM238" s="2">
        <v>0</v>
      </c>
      <c r="AN238" s="2">
        <v>0</v>
      </c>
      <c r="AO238" s="2">
        <v>0</v>
      </c>
      <c r="AP238" s="2">
        <v>0</v>
      </c>
      <c r="AQ238" s="2">
        <v>0</v>
      </c>
      <c r="AR238" s="2">
        <v>0</v>
      </c>
      <c r="AS238" s="2">
        <v>0</v>
      </c>
      <c r="AT238" s="2">
        <v>95</v>
      </c>
      <c r="AU238" s="2">
        <v>65</v>
      </c>
      <c r="AV238" s="2">
        <v>1</v>
      </c>
      <c r="AW238" s="2">
        <v>1</v>
      </c>
      <c r="AX238" s="2"/>
      <c r="AY238" s="2"/>
      <c r="AZ238" s="2">
        <v>1</v>
      </c>
      <c r="BA238" s="2">
        <v>1</v>
      </c>
      <c r="BB238" s="2">
        <v>1</v>
      </c>
      <c r="BC238" s="2">
        <v>1</v>
      </c>
      <c r="BD238" s="2" t="s">
        <v>6</v>
      </c>
      <c r="BE238" s="2" t="s">
        <v>6</v>
      </c>
      <c r="BF238" s="2" t="s">
        <v>6</v>
      </c>
      <c r="BG238" s="2" t="s">
        <v>6</v>
      </c>
      <c r="BH238" s="2">
        <v>3</v>
      </c>
      <c r="BI238" s="2">
        <v>2</v>
      </c>
      <c r="BJ238" s="2" t="s">
        <v>315</v>
      </c>
      <c r="BK238" s="2"/>
      <c r="BL238" s="2"/>
      <c r="BM238" s="2">
        <v>108001</v>
      </c>
      <c r="BN238" s="2">
        <v>0</v>
      </c>
      <c r="BO238" s="2" t="s">
        <v>6</v>
      </c>
      <c r="BP238" s="2">
        <v>0</v>
      </c>
      <c r="BQ238" s="2">
        <v>3</v>
      </c>
      <c r="BR238" s="2">
        <v>0</v>
      </c>
      <c r="BS238" s="2">
        <v>1</v>
      </c>
      <c r="BT238" s="2">
        <v>1</v>
      </c>
      <c r="BU238" s="2">
        <v>1</v>
      </c>
      <c r="BV238" s="2">
        <v>1</v>
      </c>
      <c r="BW238" s="2">
        <v>1</v>
      </c>
      <c r="BX238" s="2">
        <v>1</v>
      </c>
      <c r="BY238" s="2" t="s">
        <v>6</v>
      </c>
      <c r="BZ238" s="2">
        <v>95</v>
      </c>
      <c r="CA238" s="2">
        <v>65</v>
      </c>
      <c r="CB238" s="2"/>
      <c r="CC238" s="2"/>
      <c r="CD238" s="2"/>
      <c r="CE238" s="2"/>
      <c r="CF238" s="2">
        <v>0</v>
      </c>
      <c r="CG238" s="2">
        <v>0</v>
      </c>
      <c r="CH238" s="2"/>
      <c r="CI238" s="2"/>
      <c r="CJ238" s="2"/>
      <c r="CK238" s="2"/>
      <c r="CL238" s="2"/>
      <c r="CM238" s="2">
        <v>0</v>
      </c>
      <c r="CN238" s="2" t="s">
        <v>6</v>
      </c>
      <c r="CO238" s="2">
        <v>0</v>
      </c>
      <c r="CP238" s="2">
        <f t="shared" si="256"/>
        <v>29230.799999999999</v>
      </c>
      <c r="CQ238" s="2">
        <f t="shared" si="257"/>
        <v>7307.7</v>
      </c>
      <c r="CR238" s="2">
        <f t="shared" si="258"/>
        <v>0</v>
      </c>
      <c r="CS238" s="2">
        <f t="shared" si="259"/>
        <v>0</v>
      </c>
      <c r="CT238" s="2">
        <f t="shared" si="260"/>
        <v>0</v>
      </c>
      <c r="CU238" s="2">
        <f t="shared" si="261"/>
        <v>0</v>
      </c>
      <c r="CV238" s="2">
        <f t="shared" si="262"/>
        <v>0</v>
      </c>
      <c r="CW238" s="2">
        <f t="shared" si="263"/>
        <v>0</v>
      </c>
      <c r="CX238" s="2">
        <f t="shared" si="264"/>
        <v>0</v>
      </c>
      <c r="CY238" s="2">
        <f t="shared" si="265"/>
        <v>0</v>
      </c>
      <c r="CZ238" s="2">
        <f t="shared" si="266"/>
        <v>0</v>
      </c>
      <c r="DA238" s="2"/>
      <c r="DB238" s="2"/>
      <c r="DC238" s="2" t="s">
        <v>6</v>
      </c>
      <c r="DD238" s="2" t="s">
        <v>6</v>
      </c>
      <c r="DE238" s="2" t="s">
        <v>6</v>
      </c>
      <c r="DF238" s="2" t="s">
        <v>6</v>
      </c>
      <c r="DG238" s="2" t="s">
        <v>6</v>
      </c>
      <c r="DH238" s="2" t="s">
        <v>6</v>
      </c>
      <c r="DI238" s="2" t="s">
        <v>6</v>
      </c>
      <c r="DJ238" s="2" t="s">
        <v>6</v>
      </c>
      <c r="DK238" s="2" t="s">
        <v>6</v>
      </c>
      <c r="DL238" s="2" t="s">
        <v>6</v>
      </c>
      <c r="DM238" s="2" t="s">
        <v>6</v>
      </c>
      <c r="DN238" s="2">
        <v>0</v>
      </c>
      <c r="DO238" s="2">
        <v>0</v>
      </c>
      <c r="DP238" s="2">
        <v>1</v>
      </c>
      <c r="DQ238" s="2">
        <v>1</v>
      </c>
      <c r="DR238" s="2"/>
      <c r="DS238" s="2"/>
      <c r="DT238" s="2"/>
      <c r="DU238" s="2">
        <v>1013</v>
      </c>
      <c r="DV238" s="2" t="s">
        <v>314</v>
      </c>
      <c r="DW238" s="2" t="s">
        <v>316</v>
      </c>
      <c r="DX238" s="2">
        <v>1</v>
      </c>
      <c r="DY238" s="2"/>
      <c r="DZ238" s="2"/>
      <c r="EA238" s="2"/>
      <c r="EB238" s="2"/>
      <c r="EC238" s="2"/>
      <c r="ED238" s="2"/>
      <c r="EE238" s="2">
        <v>16510370</v>
      </c>
      <c r="EF238" s="2">
        <v>3</v>
      </c>
      <c r="EG238" s="2" t="s">
        <v>23</v>
      </c>
      <c r="EH238" s="2">
        <v>0</v>
      </c>
      <c r="EI238" s="2" t="s">
        <v>6</v>
      </c>
      <c r="EJ238" s="2">
        <v>2</v>
      </c>
      <c r="EK238" s="2">
        <v>108001</v>
      </c>
      <c r="EL238" s="2" t="s">
        <v>204</v>
      </c>
      <c r="EM238" s="2" t="s">
        <v>205</v>
      </c>
      <c r="EN238" s="2"/>
      <c r="EO238" s="2" t="s">
        <v>6</v>
      </c>
      <c r="EP238" s="2"/>
      <c r="EQ238" s="2">
        <v>0</v>
      </c>
      <c r="ER238" s="2">
        <v>7307.7</v>
      </c>
      <c r="ES238" s="2">
        <v>7307.7</v>
      </c>
      <c r="ET238" s="2">
        <v>0</v>
      </c>
      <c r="EU238" s="2">
        <v>0</v>
      </c>
      <c r="EV238" s="2">
        <v>0</v>
      </c>
      <c r="EW238" s="2">
        <v>0</v>
      </c>
      <c r="EX238" s="2">
        <v>0</v>
      </c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>
        <v>0</v>
      </c>
      <c r="FR238" s="2">
        <f t="shared" si="267"/>
        <v>0</v>
      </c>
      <c r="FS238" s="2">
        <v>0</v>
      </c>
      <c r="FT238" s="2"/>
      <c r="FU238" s="2"/>
      <c r="FV238" s="2"/>
      <c r="FW238" s="2"/>
      <c r="FX238" s="2">
        <v>95</v>
      </c>
      <c r="FY238" s="2">
        <v>65</v>
      </c>
      <c r="FZ238" s="2"/>
      <c r="GA238" s="2" t="s">
        <v>6</v>
      </c>
      <c r="GB238" s="2"/>
      <c r="GC238" s="2"/>
      <c r="GD238" s="2">
        <v>0</v>
      </c>
      <c r="GE238" s="2"/>
      <c r="GF238" s="2">
        <v>287234314</v>
      </c>
      <c r="GG238" s="2">
        <v>1</v>
      </c>
      <c r="GH238" s="2">
        <v>1</v>
      </c>
      <c r="GI238" s="2">
        <v>-2</v>
      </c>
      <c r="GJ238" s="2">
        <v>0</v>
      </c>
      <c r="GK238" s="2">
        <f>ROUND(R238*(R12)/100,2)</f>
        <v>0</v>
      </c>
      <c r="GL238" s="2">
        <f t="shared" si="268"/>
        <v>0</v>
      </c>
      <c r="GM238" s="2">
        <f t="shared" si="269"/>
        <v>29230.799999999999</v>
      </c>
      <c r="GN238" s="2">
        <f t="shared" si="270"/>
        <v>0</v>
      </c>
      <c r="GO238" s="2">
        <f t="shared" si="271"/>
        <v>29230.799999999999</v>
      </c>
      <c r="GP238" s="2">
        <f t="shared" si="272"/>
        <v>0</v>
      </c>
      <c r="GQ238" s="2"/>
      <c r="GR238" s="2">
        <v>0</v>
      </c>
      <c r="GS238" s="2">
        <v>3</v>
      </c>
      <c r="GT238" s="2">
        <v>0</v>
      </c>
      <c r="GU238" s="2" t="s">
        <v>6</v>
      </c>
      <c r="GV238" s="2">
        <f t="shared" si="273"/>
        <v>0</v>
      </c>
      <c r="GW238" s="2">
        <v>1</v>
      </c>
      <c r="GX238" s="2">
        <f t="shared" si="274"/>
        <v>0</v>
      </c>
      <c r="GY238" s="2"/>
      <c r="GZ238" s="2"/>
      <c r="HA238" s="2">
        <v>0</v>
      </c>
      <c r="HB238" s="2">
        <v>0</v>
      </c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  <c r="HO238" s="2"/>
      <c r="HP238" s="2"/>
      <c r="HQ238" s="2"/>
      <c r="HR238" s="2"/>
      <c r="HS238" s="2"/>
      <c r="HT238" s="2"/>
      <c r="HU238" s="2"/>
      <c r="HV238" s="2"/>
      <c r="HW238" s="2"/>
      <c r="HX238" s="2"/>
      <c r="HY238" s="2"/>
      <c r="HZ238" s="2"/>
      <c r="IA238" s="2"/>
      <c r="IB238" s="2"/>
      <c r="IC238" s="2"/>
      <c r="ID238" s="2"/>
      <c r="IE238" s="2"/>
      <c r="IF238" s="2"/>
      <c r="IG238" s="2"/>
      <c r="IH238" s="2"/>
      <c r="II238" s="2"/>
      <c r="IJ238" s="2"/>
      <c r="IK238" s="2">
        <v>0</v>
      </c>
      <c r="IL238" s="2"/>
      <c r="IM238" s="2"/>
      <c r="IN238" s="2"/>
      <c r="IO238" s="2"/>
      <c r="IP238" s="2"/>
      <c r="IQ238" s="2"/>
      <c r="IR238" s="2"/>
      <c r="IS238" s="2"/>
      <c r="IT238" s="2"/>
      <c r="IU238" s="2"/>
    </row>
    <row r="239" spans="1:255" x14ac:dyDescent="0.2">
      <c r="A239">
        <v>18</v>
      </c>
      <c r="B239">
        <v>1</v>
      </c>
      <c r="C239">
        <v>474</v>
      </c>
      <c r="E239" t="s">
        <v>346</v>
      </c>
      <c r="F239" t="s">
        <v>313</v>
      </c>
      <c r="G239" t="s">
        <v>678</v>
      </c>
      <c r="H239" t="s">
        <v>314</v>
      </c>
      <c r="I239">
        <f>I237*J239</f>
        <v>4</v>
      </c>
      <c r="J239">
        <v>5.8013052936910801E-2</v>
      </c>
      <c r="O239">
        <f t="shared" si="236"/>
        <v>190877.12</v>
      </c>
      <c r="P239">
        <f t="shared" si="237"/>
        <v>190877.12</v>
      </c>
      <c r="Q239">
        <f t="shared" si="238"/>
        <v>0</v>
      </c>
      <c r="R239">
        <f t="shared" si="239"/>
        <v>0</v>
      </c>
      <c r="S239">
        <f t="shared" si="240"/>
        <v>0</v>
      </c>
      <c r="T239">
        <f t="shared" si="241"/>
        <v>0</v>
      </c>
      <c r="U239">
        <f t="shared" si="242"/>
        <v>0</v>
      </c>
      <c r="V239">
        <f t="shared" si="243"/>
        <v>0</v>
      </c>
      <c r="W239">
        <f t="shared" si="244"/>
        <v>0</v>
      </c>
      <c r="X239">
        <f t="shared" si="245"/>
        <v>0</v>
      </c>
      <c r="Y239">
        <f t="shared" si="246"/>
        <v>0</v>
      </c>
      <c r="AA239">
        <v>16670161</v>
      </c>
      <c r="AB239">
        <f t="shared" si="247"/>
        <v>7307.7</v>
      </c>
      <c r="AC239">
        <f t="shared" si="248"/>
        <v>7307.7</v>
      </c>
      <c r="AD239">
        <f t="shared" si="249"/>
        <v>0</v>
      </c>
      <c r="AE239">
        <f t="shared" si="250"/>
        <v>0</v>
      </c>
      <c r="AF239">
        <f t="shared" si="251"/>
        <v>0</v>
      </c>
      <c r="AG239">
        <f t="shared" si="252"/>
        <v>0</v>
      </c>
      <c r="AH239">
        <f t="shared" si="253"/>
        <v>0</v>
      </c>
      <c r="AI239">
        <f t="shared" si="254"/>
        <v>0</v>
      </c>
      <c r="AJ239">
        <f t="shared" si="255"/>
        <v>0</v>
      </c>
      <c r="AK239">
        <v>7307.7</v>
      </c>
      <c r="AL239">
        <v>7307.7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95</v>
      </c>
      <c r="AU239">
        <v>65</v>
      </c>
      <c r="AV239">
        <v>1</v>
      </c>
      <c r="AW239">
        <v>1</v>
      </c>
      <c r="AZ239">
        <v>6.53</v>
      </c>
      <c r="BA239">
        <v>1</v>
      </c>
      <c r="BB239">
        <v>1</v>
      </c>
      <c r="BC239">
        <v>6.53</v>
      </c>
      <c r="BD239" t="s">
        <v>6</v>
      </c>
      <c r="BE239" t="s">
        <v>6</v>
      </c>
      <c r="BF239" t="s">
        <v>6</v>
      </c>
      <c r="BG239" t="s">
        <v>6</v>
      </c>
      <c r="BH239">
        <v>3</v>
      </c>
      <c r="BI239">
        <v>2</v>
      </c>
      <c r="BJ239" t="s">
        <v>315</v>
      </c>
      <c r="BM239">
        <v>108001</v>
      </c>
      <c r="BN239">
        <v>0</v>
      </c>
      <c r="BO239" t="s">
        <v>6</v>
      </c>
      <c r="BP239">
        <v>0</v>
      </c>
      <c r="BQ239">
        <v>3</v>
      </c>
      <c r="BR239">
        <v>0</v>
      </c>
      <c r="BS239">
        <v>1</v>
      </c>
      <c r="BT239">
        <v>1</v>
      </c>
      <c r="BU239">
        <v>1</v>
      </c>
      <c r="BV239">
        <v>1</v>
      </c>
      <c r="BW239">
        <v>1</v>
      </c>
      <c r="BX239">
        <v>1</v>
      </c>
      <c r="BY239" t="s">
        <v>6</v>
      </c>
      <c r="BZ239">
        <v>95</v>
      </c>
      <c r="CA239">
        <v>65</v>
      </c>
      <c r="CF239">
        <v>0</v>
      </c>
      <c r="CG239">
        <v>0</v>
      </c>
      <c r="CM239">
        <v>0</v>
      </c>
      <c r="CN239" t="s">
        <v>6</v>
      </c>
      <c r="CO239">
        <v>0</v>
      </c>
      <c r="CP239">
        <f t="shared" si="256"/>
        <v>190877.12</v>
      </c>
      <c r="CQ239">
        <f t="shared" si="257"/>
        <v>47719.281000000003</v>
      </c>
      <c r="CR239">
        <f t="shared" si="258"/>
        <v>0</v>
      </c>
      <c r="CS239">
        <f t="shared" si="259"/>
        <v>0</v>
      </c>
      <c r="CT239">
        <f t="shared" si="260"/>
        <v>0</v>
      </c>
      <c r="CU239">
        <f t="shared" si="261"/>
        <v>0</v>
      </c>
      <c r="CV239">
        <f t="shared" si="262"/>
        <v>0</v>
      </c>
      <c r="CW239">
        <f t="shared" si="263"/>
        <v>0</v>
      </c>
      <c r="CX239">
        <f t="shared" si="264"/>
        <v>0</v>
      </c>
      <c r="CY239">
        <f t="shared" si="265"/>
        <v>0</v>
      </c>
      <c r="CZ239">
        <f t="shared" si="266"/>
        <v>0</v>
      </c>
      <c r="DC239" t="s">
        <v>6</v>
      </c>
      <c r="DD239" t="s">
        <v>6</v>
      </c>
      <c r="DE239" t="s">
        <v>6</v>
      </c>
      <c r="DF239" t="s">
        <v>6</v>
      </c>
      <c r="DG239" t="s">
        <v>6</v>
      </c>
      <c r="DH239" t="s">
        <v>6</v>
      </c>
      <c r="DI239" t="s">
        <v>6</v>
      </c>
      <c r="DJ239" t="s">
        <v>6</v>
      </c>
      <c r="DK239" t="s">
        <v>6</v>
      </c>
      <c r="DL239" t="s">
        <v>6</v>
      </c>
      <c r="DM239" t="s">
        <v>6</v>
      </c>
      <c r="DN239">
        <v>0</v>
      </c>
      <c r="DO239">
        <v>0</v>
      </c>
      <c r="DP239">
        <v>1</v>
      </c>
      <c r="DQ239">
        <v>1</v>
      </c>
      <c r="DU239">
        <v>1013</v>
      </c>
      <c r="DV239" t="s">
        <v>314</v>
      </c>
      <c r="DW239" t="s">
        <v>316</v>
      </c>
      <c r="DX239">
        <v>1</v>
      </c>
      <c r="EE239">
        <v>16510370</v>
      </c>
      <c r="EF239">
        <v>3</v>
      </c>
      <c r="EG239" t="s">
        <v>23</v>
      </c>
      <c r="EH239">
        <v>0</v>
      </c>
      <c r="EI239" t="s">
        <v>6</v>
      </c>
      <c r="EJ239">
        <v>2</v>
      </c>
      <c r="EK239">
        <v>108001</v>
      </c>
      <c r="EL239" t="s">
        <v>204</v>
      </c>
      <c r="EM239" t="s">
        <v>205</v>
      </c>
      <c r="EO239" t="s">
        <v>6</v>
      </c>
      <c r="EQ239">
        <v>0</v>
      </c>
      <c r="ER239">
        <v>7307.7</v>
      </c>
      <c r="ES239">
        <v>7307.7</v>
      </c>
      <c r="ET239">
        <v>0</v>
      </c>
      <c r="EU239">
        <v>0</v>
      </c>
      <c r="EV239">
        <v>0</v>
      </c>
      <c r="EW239">
        <v>0</v>
      </c>
      <c r="EX239">
        <v>0</v>
      </c>
      <c r="FQ239">
        <v>0</v>
      </c>
      <c r="FR239">
        <f t="shared" si="267"/>
        <v>0</v>
      </c>
      <c r="FS239">
        <v>0</v>
      </c>
      <c r="FX239">
        <v>95</v>
      </c>
      <c r="FY239">
        <v>65</v>
      </c>
      <c r="GA239" t="s">
        <v>6</v>
      </c>
      <c r="GD239">
        <v>0</v>
      </c>
      <c r="GF239">
        <v>287234314</v>
      </c>
      <c r="GG239">
        <v>1</v>
      </c>
      <c r="GH239">
        <v>1</v>
      </c>
      <c r="GI239">
        <v>4</v>
      </c>
      <c r="GJ239">
        <v>0</v>
      </c>
      <c r="GK239">
        <f>ROUND(R239*(S12)/100,2)</f>
        <v>0</v>
      </c>
      <c r="GL239">
        <f t="shared" si="268"/>
        <v>0</v>
      </c>
      <c r="GM239">
        <f t="shared" si="269"/>
        <v>190877.12</v>
      </c>
      <c r="GN239">
        <f t="shared" si="270"/>
        <v>0</v>
      </c>
      <c r="GO239">
        <f t="shared" si="271"/>
        <v>190877.12</v>
      </c>
      <c r="GP239">
        <f t="shared" si="272"/>
        <v>0</v>
      </c>
      <c r="GR239">
        <v>0</v>
      </c>
      <c r="GS239">
        <v>3</v>
      </c>
      <c r="GT239">
        <v>0</v>
      </c>
      <c r="GU239" t="s">
        <v>6</v>
      </c>
      <c r="GV239">
        <f t="shared" si="273"/>
        <v>0</v>
      </c>
      <c r="GW239">
        <v>1</v>
      </c>
      <c r="GX239">
        <f t="shared" si="274"/>
        <v>0</v>
      </c>
      <c r="HA239">
        <v>0</v>
      </c>
      <c r="HB239">
        <v>0</v>
      </c>
      <c r="IK239">
        <v>0</v>
      </c>
    </row>
    <row r="240" spans="1:255" x14ac:dyDescent="0.2">
      <c r="A240" s="2">
        <v>18</v>
      </c>
      <c r="B240" s="2">
        <v>1</v>
      </c>
      <c r="C240" s="2">
        <v>461</v>
      </c>
      <c r="D240" s="2"/>
      <c r="E240" s="2" t="s">
        <v>347</v>
      </c>
      <c r="F240" s="2" t="s">
        <v>348</v>
      </c>
      <c r="G240" s="2" t="s">
        <v>349</v>
      </c>
      <c r="H240" s="2" t="s">
        <v>314</v>
      </c>
      <c r="I240" s="2">
        <f>I236*J240</f>
        <v>9.5000000000000001E-2</v>
      </c>
      <c r="J240" s="2">
        <v>1.3778100072516315E-3</v>
      </c>
      <c r="K240" s="2"/>
      <c r="L240" s="2"/>
      <c r="M240" s="2"/>
      <c r="N240" s="2"/>
      <c r="O240" s="2">
        <f t="shared" si="236"/>
        <v>1886.98</v>
      </c>
      <c r="P240" s="2">
        <f t="shared" si="237"/>
        <v>1886.98</v>
      </c>
      <c r="Q240" s="2">
        <f t="shared" si="238"/>
        <v>0</v>
      </c>
      <c r="R240" s="2">
        <f t="shared" si="239"/>
        <v>0</v>
      </c>
      <c r="S240" s="2">
        <f t="shared" si="240"/>
        <v>0</v>
      </c>
      <c r="T240" s="2">
        <f t="shared" si="241"/>
        <v>0</v>
      </c>
      <c r="U240" s="2">
        <f t="shared" si="242"/>
        <v>0</v>
      </c>
      <c r="V240" s="2">
        <f t="shared" si="243"/>
        <v>0</v>
      </c>
      <c r="W240" s="2">
        <f t="shared" si="244"/>
        <v>0</v>
      </c>
      <c r="X240" s="2">
        <f t="shared" si="245"/>
        <v>0</v>
      </c>
      <c r="Y240" s="2">
        <f t="shared" si="246"/>
        <v>0</v>
      </c>
      <c r="Z240" s="2"/>
      <c r="AA240" s="2">
        <v>16670159</v>
      </c>
      <c r="AB240" s="2">
        <f t="shared" si="247"/>
        <v>19862.939999999999</v>
      </c>
      <c r="AC240" s="2">
        <f t="shared" si="248"/>
        <v>19862.939999999999</v>
      </c>
      <c r="AD240" s="2">
        <f t="shared" si="249"/>
        <v>0</v>
      </c>
      <c r="AE240" s="2">
        <f t="shared" si="250"/>
        <v>0</v>
      </c>
      <c r="AF240" s="2">
        <f t="shared" si="251"/>
        <v>0</v>
      </c>
      <c r="AG240" s="2">
        <f t="shared" si="252"/>
        <v>0</v>
      </c>
      <c r="AH240" s="2">
        <f t="shared" si="253"/>
        <v>0</v>
      </c>
      <c r="AI240" s="2">
        <f t="shared" si="254"/>
        <v>0</v>
      </c>
      <c r="AJ240" s="2">
        <f t="shared" si="255"/>
        <v>0</v>
      </c>
      <c r="AK240" s="2">
        <v>19862.939999999999</v>
      </c>
      <c r="AL240" s="2">
        <v>19862.939999999999</v>
      </c>
      <c r="AM240" s="2">
        <v>0</v>
      </c>
      <c r="AN240" s="2">
        <v>0</v>
      </c>
      <c r="AO240" s="2">
        <v>0</v>
      </c>
      <c r="AP240" s="2">
        <v>0</v>
      </c>
      <c r="AQ240" s="2">
        <v>0</v>
      </c>
      <c r="AR240" s="2">
        <v>0</v>
      </c>
      <c r="AS240" s="2">
        <v>0</v>
      </c>
      <c r="AT240" s="2">
        <v>95</v>
      </c>
      <c r="AU240" s="2">
        <v>65</v>
      </c>
      <c r="AV240" s="2">
        <v>1</v>
      </c>
      <c r="AW240" s="2">
        <v>1</v>
      </c>
      <c r="AX240" s="2"/>
      <c r="AY240" s="2"/>
      <c r="AZ240" s="2">
        <v>1</v>
      </c>
      <c r="BA240" s="2">
        <v>1</v>
      </c>
      <c r="BB240" s="2">
        <v>1</v>
      </c>
      <c r="BC240" s="2">
        <v>1</v>
      </c>
      <c r="BD240" s="2" t="s">
        <v>6</v>
      </c>
      <c r="BE240" s="2" t="s">
        <v>6</v>
      </c>
      <c r="BF240" s="2" t="s">
        <v>6</v>
      </c>
      <c r="BG240" s="2" t="s">
        <v>6</v>
      </c>
      <c r="BH240" s="2">
        <v>3</v>
      </c>
      <c r="BI240" s="2">
        <v>2</v>
      </c>
      <c r="BJ240" s="2" t="s">
        <v>350</v>
      </c>
      <c r="BK240" s="2"/>
      <c r="BL240" s="2"/>
      <c r="BM240" s="2">
        <v>108001</v>
      </c>
      <c r="BN240" s="2">
        <v>0</v>
      </c>
      <c r="BO240" s="2" t="s">
        <v>6</v>
      </c>
      <c r="BP240" s="2">
        <v>0</v>
      </c>
      <c r="BQ240" s="2">
        <v>3</v>
      </c>
      <c r="BR240" s="2">
        <v>0</v>
      </c>
      <c r="BS240" s="2">
        <v>1</v>
      </c>
      <c r="BT240" s="2">
        <v>1</v>
      </c>
      <c r="BU240" s="2">
        <v>1</v>
      </c>
      <c r="BV240" s="2">
        <v>1</v>
      </c>
      <c r="BW240" s="2">
        <v>1</v>
      </c>
      <c r="BX240" s="2">
        <v>1</v>
      </c>
      <c r="BY240" s="2" t="s">
        <v>6</v>
      </c>
      <c r="BZ240" s="2">
        <v>95</v>
      </c>
      <c r="CA240" s="2">
        <v>65</v>
      </c>
      <c r="CB240" s="2"/>
      <c r="CC240" s="2"/>
      <c r="CD240" s="2"/>
      <c r="CE240" s="2"/>
      <c r="CF240" s="2">
        <v>0</v>
      </c>
      <c r="CG240" s="2">
        <v>0</v>
      </c>
      <c r="CH240" s="2"/>
      <c r="CI240" s="2"/>
      <c r="CJ240" s="2"/>
      <c r="CK240" s="2"/>
      <c r="CL240" s="2"/>
      <c r="CM240" s="2">
        <v>0</v>
      </c>
      <c r="CN240" s="2" t="s">
        <v>6</v>
      </c>
      <c r="CO240" s="2">
        <v>0</v>
      </c>
      <c r="CP240" s="2">
        <f t="shared" si="256"/>
        <v>1886.98</v>
      </c>
      <c r="CQ240" s="2">
        <f t="shared" si="257"/>
        <v>19862.939999999999</v>
      </c>
      <c r="CR240" s="2">
        <f t="shared" si="258"/>
        <v>0</v>
      </c>
      <c r="CS240" s="2">
        <f t="shared" si="259"/>
        <v>0</v>
      </c>
      <c r="CT240" s="2">
        <f t="shared" si="260"/>
        <v>0</v>
      </c>
      <c r="CU240" s="2">
        <f t="shared" si="261"/>
        <v>0</v>
      </c>
      <c r="CV240" s="2">
        <f t="shared" si="262"/>
        <v>0</v>
      </c>
      <c r="CW240" s="2">
        <f t="shared" si="263"/>
        <v>0</v>
      </c>
      <c r="CX240" s="2">
        <f t="shared" si="264"/>
        <v>0</v>
      </c>
      <c r="CY240" s="2">
        <f t="shared" si="265"/>
        <v>0</v>
      </c>
      <c r="CZ240" s="2">
        <f t="shared" si="266"/>
        <v>0</v>
      </c>
      <c r="DA240" s="2"/>
      <c r="DB240" s="2"/>
      <c r="DC240" s="2" t="s">
        <v>6</v>
      </c>
      <c r="DD240" s="2" t="s">
        <v>6</v>
      </c>
      <c r="DE240" s="2" t="s">
        <v>6</v>
      </c>
      <c r="DF240" s="2" t="s">
        <v>6</v>
      </c>
      <c r="DG240" s="2" t="s">
        <v>6</v>
      </c>
      <c r="DH240" s="2" t="s">
        <v>6</v>
      </c>
      <c r="DI240" s="2" t="s">
        <v>6</v>
      </c>
      <c r="DJ240" s="2" t="s">
        <v>6</v>
      </c>
      <c r="DK240" s="2" t="s">
        <v>6</v>
      </c>
      <c r="DL240" s="2" t="s">
        <v>6</v>
      </c>
      <c r="DM240" s="2" t="s">
        <v>6</v>
      </c>
      <c r="DN240" s="2">
        <v>0</v>
      </c>
      <c r="DO240" s="2">
        <v>0</v>
      </c>
      <c r="DP240" s="2">
        <v>1</v>
      </c>
      <c r="DQ240" s="2">
        <v>1</v>
      </c>
      <c r="DR240" s="2"/>
      <c r="DS240" s="2"/>
      <c r="DT240" s="2"/>
      <c r="DU240" s="2">
        <v>1013</v>
      </c>
      <c r="DV240" s="2" t="s">
        <v>314</v>
      </c>
      <c r="DW240" s="2" t="s">
        <v>316</v>
      </c>
      <c r="DX240" s="2">
        <v>1</v>
      </c>
      <c r="DY240" s="2"/>
      <c r="DZ240" s="2"/>
      <c r="EA240" s="2"/>
      <c r="EB240" s="2"/>
      <c r="EC240" s="2"/>
      <c r="ED240" s="2"/>
      <c r="EE240" s="2">
        <v>16510370</v>
      </c>
      <c r="EF240" s="2">
        <v>3</v>
      </c>
      <c r="EG240" s="2" t="s">
        <v>23</v>
      </c>
      <c r="EH240" s="2">
        <v>0</v>
      </c>
      <c r="EI240" s="2" t="s">
        <v>6</v>
      </c>
      <c r="EJ240" s="2">
        <v>2</v>
      </c>
      <c r="EK240" s="2">
        <v>108001</v>
      </c>
      <c r="EL240" s="2" t="s">
        <v>204</v>
      </c>
      <c r="EM240" s="2" t="s">
        <v>205</v>
      </c>
      <c r="EN240" s="2"/>
      <c r="EO240" s="2" t="s">
        <v>6</v>
      </c>
      <c r="EP240" s="2"/>
      <c r="EQ240" s="2">
        <v>0</v>
      </c>
      <c r="ER240" s="2">
        <v>19862.939999999999</v>
      </c>
      <c r="ES240" s="2">
        <v>19862.939999999999</v>
      </c>
      <c r="ET240" s="2">
        <v>0</v>
      </c>
      <c r="EU240" s="2">
        <v>0</v>
      </c>
      <c r="EV240" s="2">
        <v>0</v>
      </c>
      <c r="EW240" s="2">
        <v>0</v>
      </c>
      <c r="EX240" s="2">
        <v>0</v>
      </c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>
        <v>0</v>
      </c>
      <c r="FR240" s="2">
        <f t="shared" si="267"/>
        <v>0</v>
      </c>
      <c r="FS240" s="2">
        <v>0</v>
      </c>
      <c r="FT240" s="2"/>
      <c r="FU240" s="2"/>
      <c r="FV240" s="2"/>
      <c r="FW240" s="2"/>
      <c r="FX240" s="2">
        <v>95</v>
      </c>
      <c r="FY240" s="2">
        <v>65</v>
      </c>
      <c r="FZ240" s="2"/>
      <c r="GA240" s="2" t="s">
        <v>6</v>
      </c>
      <c r="GB240" s="2"/>
      <c r="GC240" s="2"/>
      <c r="GD240" s="2">
        <v>0</v>
      </c>
      <c r="GE240" s="2"/>
      <c r="GF240" s="2">
        <v>-43110114</v>
      </c>
      <c r="GG240" s="2">
        <v>1</v>
      </c>
      <c r="GH240" s="2">
        <v>1</v>
      </c>
      <c r="GI240" s="2">
        <v>-2</v>
      </c>
      <c r="GJ240" s="2">
        <v>0</v>
      </c>
      <c r="GK240" s="2">
        <f>ROUND(R240*(R12)/100,2)</f>
        <v>0</v>
      </c>
      <c r="GL240" s="2">
        <f t="shared" si="268"/>
        <v>0</v>
      </c>
      <c r="GM240" s="2">
        <f t="shared" si="269"/>
        <v>1886.98</v>
      </c>
      <c r="GN240" s="2">
        <f t="shared" si="270"/>
        <v>0</v>
      </c>
      <c r="GO240" s="2">
        <f t="shared" si="271"/>
        <v>1886.98</v>
      </c>
      <c r="GP240" s="2">
        <f t="shared" si="272"/>
        <v>0</v>
      </c>
      <c r="GQ240" s="2"/>
      <c r="GR240" s="2">
        <v>0</v>
      </c>
      <c r="GS240" s="2">
        <v>3</v>
      </c>
      <c r="GT240" s="2">
        <v>0</v>
      </c>
      <c r="GU240" s="2" t="s">
        <v>6</v>
      </c>
      <c r="GV240" s="2">
        <f t="shared" si="273"/>
        <v>0</v>
      </c>
      <c r="GW240" s="2">
        <v>1</v>
      </c>
      <c r="GX240" s="2">
        <f t="shared" si="274"/>
        <v>0</v>
      </c>
      <c r="GY240" s="2"/>
      <c r="GZ240" s="2"/>
      <c r="HA240" s="2">
        <v>0</v>
      </c>
      <c r="HB240" s="2">
        <v>0</v>
      </c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  <c r="HO240" s="2"/>
      <c r="HP240" s="2"/>
      <c r="HQ240" s="2"/>
      <c r="HR240" s="2"/>
      <c r="HS240" s="2"/>
      <c r="HT240" s="2"/>
      <c r="HU240" s="2"/>
      <c r="HV240" s="2"/>
      <c r="HW240" s="2"/>
      <c r="HX240" s="2"/>
      <c r="HY240" s="2"/>
      <c r="HZ240" s="2"/>
      <c r="IA240" s="2"/>
      <c r="IB240" s="2"/>
      <c r="IC240" s="2"/>
      <c r="ID240" s="2"/>
      <c r="IE240" s="2"/>
      <c r="IF240" s="2"/>
      <c r="IG240" s="2"/>
      <c r="IH240" s="2"/>
      <c r="II240" s="2"/>
      <c r="IJ240" s="2"/>
      <c r="IK240" s="2">
        <v>0</v>
      </c>
      <c r="IL240" s="2"/>
      <c r="IM240" s="2"/>
      <c r="IN240" s="2"/>
      <c r="IO240" s="2"/>
      <c r="IP240" s="2"/>
      <c r="IQ240" s="2"/>
      <c r="IR240" s="2"/>
      <c r="IS240" s="2"/>
      <c r="IT240" s="2"/>
      <c r="IU240" s="2"/>
    </row>
    <row r="241" spans="1:255" x14ac:dyDescent="0.2">
      <c r="A241">
        <v>18</v>
      </c>
      <c r="B241">
        <v>1</v>
      </c>
      <c r="C241">
        <v>473</v>
      </c>
      <c r="E241" t="s">
        <v>347</v>
      </c>
      <c r="F241" t="s">
        <v>348</v>
      </c>
      <c r="G241" t="s">
        <v>349</v>
      </c>
      <c r="H241" t="s">
        <v>314</v>
      </c>
      <c r="I241">
        <f>I237*J241</f>
        <v>9.5000000000000001E-2</v>
      </c>
      <c r="J241">
        <v>1.3778100072516315E-3</v>
      </c>
      <c r="O241">
        <f t="shared" si="236"/>
        <v>12321.97</v>
      </c>
      <c r="P241">
        <f t="shared" si="237"/>
        <v>12321.97</v>
      </c>
      <c r="Q241">
        <f t="shared" si="238"/>
        <v>0</v>
      </c>
      <c r="R241">
        <f t="shared" si="239"/>
        <v>0</v>
      </c>
      <c r="S241">
        <f t="shared" si="240"/>
        <v>0</v>
      </c>
      <c r="T241">
        <f t="shared" si="241"/>
        <v>0</v>
      </c>
      <c r="U241">
        <f t="shared" si="242"/>
        <v>0</v>
      </c>
      <c r="V241">
        <f t="shared" si="243"/>
        <v>0</v>
      </c>
      <c r="W241">
        <f t="shared" si="244"/>
        <v>0</v>
      </c>
      <c r="X241">
        <f t="shared" si="245"/>
        <v>0</v>
      </c>
      <c r="Y241">
        <f t="shared" si="246"/>
        <v>0</v>
      </c>
      <c r="AA241">
        <v>16670161</v>
      </c>
      <c r="AB241">
        <f t="shared" si="247"/>
        <v>19862.939999999999</v>
      </c>
      <c r="AC241">
        <f t="shared" si="248"/>
        <v>19862.939999999999</v>
      </c>
      <c r="AD241">
        <f t="shared" si="249"/>
        <v>0</v>
      </c>
      <c r="AE241">
        <f t="shared" si="250"/>
        <v>0</v>
      </c>
      <c r="AF241">
        <f t="shared" si="251"/>
        <v>0</v>
      </c>
      <c r="AG241">
        <f t="shared" si="252"/>
        <v>0</v>
      </c>
      <c r="AH241">
        <f t="shared" si="253"/>
        <v>0</v>
      </c>
      <c r="AI241">
        <f t="shared" si="254"/>
        <v>0</v>
      </c>
      <c r="AJ241">
        <f t="shared" si="255"/>
        <v>0</v>
      </c>
      <c r="AK241">
        <v>19862.939999999999</v>
      </c>
      <c r="AL241">
        <v>19862.939999999999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95</v>
      </c>
      <c r="AU241">
        <v>65</v>
      </c>
      <c r="AV241">
        <v>1</v>
      </c>
      <c r="AW241">
        <v>1</v>
      </c>
      <c r="AZ241">
        <v>6.53</v>
      </c>
      <c r="BA241">
        <v>1</v>
      </c>
      <c r="BB241">
        <v>1</v>
      </c>
      <c r="BC241">
        <v>6.53</v>
      </c>
      <c r="BD241" t="s">
        <v>6</v>
      </c>
      <c r="BE241" t="s">
        <v>6</v>
      </c>
      <c r="BF241" t="s">
        <v>6</v>
      </c>
      <c r="BG241" t="s">
        <v>6</v>
      </c>
      <c r="BH241">
        <v>3</v>
      </c>
      <c r="BI241">
        <v>2</v>
      </c>
      <c r="BJ241" t="s">
        <v>350</v>
      </c>
      <c r="BM241">
        <v>108001</v>
      </c>
      <c r="BN241">
        <v>0</v>
      </c>
      <c r="BO241" t="s">
        <v>6</v>
      </c>
      <c r="BP241">
        <v>0</v>
      </c>
      <c r="BQ241">
        <v>3</v>
      </c>
      <c r="BR241">
        <v>0</v>
      </c>
      <c r="BS241">
        <v>1</v>
      </c>
      <c r="BT241">
        <v>1</v>
      </c>
      <c r="BU241">
        <v>1</v>
      </c>
      <c r="BV241">
        <v>1</v>
      </c>
      <c r="BW241">
        <v>1</v>
      </c>
      <c r="BX241">
        <v>1</v>
      </c>
      <c r="BY241" t="s">
        <v>6</v>
      </c>
      <c r="BZ241">
        <v>95</v>
      </c>
      <c r="CA241">
        <v>65</v>
      </c>
      <c r="CF241">
        <v>0</v>
      </c>
      <c r="CG241">
        <v>0</v>
      </c>
      <c r="CM241">
        <v>0</v>
      </c>
      <c r="CN241" t="s">
        <v>6</v>
      </c>
      <c r="CO241">
        <v>0</v>
      </c>
      <c r="CP241">
        <f t="shared" si="256"/>
        <v>12321.97</v>
      </c>
      <c r="CQ241">
        <f t="shared" si="257"/>
        <v>129704.9982</v>
      </c>
      <c r="CR241">
        <f t="shared" si="258"/>
        <v>0</v>
      </c>
      <c r="CS241">
        <f t="shared" si="259"/>
        <v>0</v>
      </c>
      <c r="CT241">
        <f t="shared" si="260"/>
        <v>0</v>
      </c>
      <c r="CU241">
        <f t="shared" si="261"/>
        <v>0</v>
      </c>
      <c r="CV241">
        <f t="shared" si="262"/>
        <v>0</v>
      </c>
      <c r="CW241">
        <f t="shared" si="263"/>
        <v>0</v>
      </c>
      <c r="CX241">
        <f t="shared" si="264"/>
        <v>0</v>
      </c>
      <c r="CY241">
        <f t="shared" si="265"/>
        <v>0</v>
      </c>
      <c r="CZ241">
        <f t="shared" si="266"/>
        <v>0</v>
      </c>
      <c r="DC241" t="s">
        <v>6</v>
      </c>
      <c r="DD241" t="s">
        <v>6</v>
      </c>
      <c r="DE241" t="s">
        <v>6</v>
      </c>
      <c r="DF241" t="s">
        <v>6</v>
      </c>
      <c r="DG241" t="s">
        <v>6</v>
      </c>
      <c r="DH241" t="s">
        <v>6</v>
      </c>
      <c r="DI241" t="s">
        <v>6</v>
      </c>
      <c r="DJ241" t="s">
        <v>6</v>
      </c>
      <c r="DK241" t="s">
        <v>6</v>
      </c>
      <c r="DL241" t="s">
        <v>6</v>
      </c>
      <c r="DM241" t="s">
        <v>6</v>
      </c>
      <c r="DN241">
        <v>0</v>
      </c>
      <c r="DO241">
        <v>0</v>
      </c>
      <c r="DP241">
        <v>1</v>
      </c>
      <c r="DQ241">
        <v>1</v>
      </c>
      <c r="DU241">
        <v>1013</v>
      </c>
      <c r="DV241" t="s">
        <v>314</v>
      </c>
      <c r="DW241" t="s">
        <v>316</v>
      </c>
      <c r="DX241">
        <v>1</v>
      </c>
      <c r="EE241">
        <v>16510370</v>
      </c>
      <c r="EF241">
        <v>3</v>
      </c>
      <c r="EG241" t="s">
        <v>23</v>
      </c>
      <c r="EH241">
        <v>0</v>
      </c>
      <c r="EI241" t="s">
        <v>6</v>
      </c>
      <c r="EJ241">
        <v>2</v>
      </c>
      <c r="EK241">
        <v>108001</v>
      </c>
      <c r="EL241" t="s">
        <v>204</v>
      </c>
      <c r="EM241" t="s">
        <v>205</v>
      </c>
      <c r="EO241" t="s">
        <v>6</v>
      </c>
      <c r="EQ241">
        <v>0</v>
      </c>
      <c r="ER241">
        <v>19862.939999999999</v>
      </c>
      <c r="ES241">
        <v>19862.939999999999</v>
      </c>
      <c r="ET241">
        <v>0</v>
      </c>
      <c r="EU241">
        <v>0</v>
      </c>
      <c r="EV241">
        <v>0</v>
      </c>
      <c r="EW241">
        <v>0</v>
      </c>
      <c r="EX241">
        <v>0</v>
      </c>
      <c r="FQ241">
        <v>0</v>
      </c>
      <c r="FR241">
        <f t="shared" si="267"/>
        <v>0</v>
      </c>
      <c r="FS241">
        <v>0</v>
      </c>
      <c r="FX241">
        <v>95</v>
      </c>
      <c r="FY241">
        <v>65</v>
      </c>
      <c r="GA241" t="s">
        <v>6</v>
      </c>
      <c r="GD241">
        <v>0</v>
      </c>
      <c r="GF241">
        <v>-43110114</v>
      </c>
      <c r="GG241">
        <v>1</v>
      </c>
      <c r="GH241">
        <v>1</v>
      </c>
      <c r="GI241">
        <v>4</v>
      </c>
      <c r="GJ241">
        <v>0</v>
      </c>
      <c r="GK241">
        <f>ROUND(R241*(S12)/100,2)</f>
        <v>0</v>
      </c>
      <c r="GL241">
        <f t="shared" si="268"/>
        <v>0</v>
      </c>
      <c r="GM241">
        <f t="shared" si="269"/>
        <v>12321.97</v>
      </c>
      <c r="GN241">
        <f t="shared" si="270"/>
        <v>0</v>
      </c>
      <c r="GO241">
        <f t="shared" si="271"/>
        <v>12321.97</v>
      </c>
      <c r="GP241">
        <f t="shared" si="272"/>
        <v>0</v>
      </c>
      <c r="GR241">
        <v>0</v>
      </c>
      <c r="GS241">
        <v>3</v>
      </c>
      <c r="GT241">
        <v>0</v>
      </c>
      <c r="GU241" t="s">
        <v>6</v>
      </c>
      <c r="GV241">
        <f t="shared" si="273"/>
        <v>0</v>
      </c>
      <c r="GW241">
        <v>1</v>
      </c>
      <c r="GX241">
        <f t="shared" si="274"/>
        <v>0</v>
      </c>
      <c r="HA241">
        <v>0</v>
      </c>
      <c r="HB241">
        <v>0</v>
      </c>
      <c r="IK241">
        <v>0</v>
      </c>
    </row>
    <row r="242" spans="1:255" x14ac:dyDescent="0.2">
      <c r="A242" s="2">
        <v>18</v>
      </c>
      <c r="B242" s="2">
        <v>1</v>
      </c>
      <c r="C242" s="2">
        <v>460</v>
      </c>
      <c r="D242" s="2"/>
      <c r="E242" s="2" t="s">
        <v>351</v>
      </c>
      <c r="F242" s="2" t="s">
        <v>352</v>
      </c>
      <c r="G242" s="2" t="s">
        <v>353</v>
      </c>
      <c r="H242" s="2" t="s">
        <v>314</v>
      </c>
      <c r="I242" s="2">
        <f>I236*J242</f>
        <v>0.02</v>
      </c>
      <c r="J242" s="2">
        <v>2.90065264684554E-4</v>
      </c>
      <c r="K242" s="2"/>
      <c r="L242" s="2"/>
      <c r="M242" s="2"/>
      <c r="N242" s="2"/>
      <c r="O242" s="2">
        <f t="shared" si="236"/>
        <v>23</v>
      </c>
      <c r="P242" s="2">
        <f t="shared" si="237"/>
        <v>23</v>
      </c>
      <c r="Q242" s="2">
        <f t="shared" si="238"/>
        <v>0</v>
      </c>
      <c r="R242" s="2">
        <f t="shared" si="239"/>
        <v>0</v>
      </c>
      <c r="S242" s="2">
        <f t="shared" si="240"/>
        <v>0</v>
      </c>
      <c r="T242" s="2">
        <f t="shared" si="241"/>
        <v>0</v>
      </c>
      <c r="U242" s="2">
        <f t="shared" si="242"/>
        <v>0</v>
      </c>
      <c r="V242" s="2">
        <f t="shared" si="243"/>
        <v>0</v>
      </c>
      <c r="W242" s="2">
        <f t="shared" si="244"/>
        <v>0</v>
      </c>
      <c r="X242" s="2">
        <f t="shared" si="245"/>
        <v>0</v>
      </c>
      <c r="Y242" s="2">
        <f t="shared" si="246"/>
        <v>0</v>
      </c>
      <c r="Z242" s="2"/>
      <c r="AA242" s="2">
        <v>16670159</v>
      </c>
      <c r="AB242" s="2">
        <f t="shared" si="247"/>
        <v>1150.19</v>
      </c>
      <c r="AC242" s="2">
        <f t="shared" si="248"/>
        <v>1150.19</v>
      </c>
      <c r="AD242" s="2">
        <f t="shared" si="249"/>
        <v>0</v>
      </c>
      <c r="AE242" s="2">
        <f t="shared" si="250"/>
        <v>0</v>
      </c>
      <c r="AF242" s="2">
        <f t="shared" si="251"/>
        <v>0</v>
      </c>
      <c r="AG242" s="2">
        <f t="shared" si="252"/>
        <v>0</v>
      </c>
      <c r="AH242" s="2">
        <f t="shared" si="253"/>
        <v>0</v>
      </c>
      <c r="AI242" s="2">
        <f t="shared" si="254"/>
        <v>0</v>
      </c>
      <c r="AJ242" s="2">
        <f t="shared" si="255"/>
        <v>0</v>
      </c>
      <c r="AK242" s="2">
        <v>1150.19</v>
      </c>
      <c r="AL242" s="2">
        <v>1150.19</v>
      </c>
      <c r="AM242" s="2">
        <v>0</v>
      </c>
      <c r="AN242" s="2">
        <v>0</v>
      </c>
      <c r="AO242" s="2">
        <v>0</v>
      </c>
      <c r="AP242" s="2">
        <v>0</v>
      </c>
      <c r="AQ242" s="2">
        <v>0</v>
      </c>
      <c r="AR242" s="2">
        <v>0</v>
      </c>
      <c r="AS242" s="2">
        <v>0</v>
      </c>
      <c r="AT242" s="2">
        <v>95</v>
      </c>
      <c r="AU242" s="2">
        <v>65</v>
      </c>
      <c r="AV242" s="2">
        <v>1</v>
      </c>
      <c r="AW242" s="2">
        <v>1</v>
      </c>
      <c r="AX242" s="2"/>
      <c r="AY242" s="2"/>
      <c r="AZ242" s="2">
        <v>1</v>
      </c>
      <c r="BA242" s="2">
        <v>1</v>
      </c>
      <c r="BB242" s="2">
        <v>1</v>
      </c>
      <c r="BC242" s="2">
        <v>1</v>
      </c>
      <c r="BD242" s="2" t="s">
        <v>6</v>
      </c>
      <c r="BE242" s="2" t="s">
        <v>6</v>
      </c>
      <c r="BF242" s="2" t="s">
        <v>6</v>
      </c>
      <c r="BG242" s="2" t="s">
        <v>6</v>
      </c>
      <c r="BH242" s="2">
        <v>3</v>
      </c>
      <c r="BI242" s="2">
        <v>2</v>
      </c>
      <c r="BJ242" s="2" t="s">
        <v>354</v>
      </c>
      <c r="BK242" s="2"/>
      <c r="BL242" s="2"/>
      <c r="BM242" s="2">
        <v>108001</v>
      </c>
      <c r="BN242" s="2">
        <v>0</v>
      </c>
      <c r="BO242" s="2" t="s">
        <v>6</v>
      </c>
      <c r="BP242" s="2">
        <v>0</v>
      </c>
      <c r="BQ242" s="2">
        <v>3</v>
      </c>
      <c r="BR242" s="2">
        <v>0</v>
      </c>
      <c r="BS242" s="2">
        <v>1</v>
      </c>
      <c r="BT242" s="2">
        <v>1</v>
      </c>
      <c r="BU242" s="2">
        <v>1</v>
      </c>
      <c r="BV242" s="2">
        <v>1</v>
      </c>
      <c r="BW242" s="2">
        <v>1</v>
      </c>
      <c r="BX242" s="2">
        <v>1</v>
      </c>
      <c r="BY242" s="2" t="s">
        <v>6</v>
      </c>
      <c r="BZ242" s="2">
        <v>95</v>
      </c>
      <c r="CA242" s="2">
        <v>65</v>
      </c>
      <c r="CB242" s="2"/>
      <c r="CC242" s="2"/>
      <c r="CD242" s="2"/>
      <c r="CE242" s="2"/>
      <c r="CF242" s="2">
        <v>0</v>
      </c>
      <c r="CG242" s="2">
        <v>0</v>
      </c>
      <c r="CH242" s="2"/>
      <c r="CI242" s="2"/>
      <c r="CJ242" s="2"/>
      <c r="CK242" s="2"/>
      <c r="CL242" s="2"/>
      <c r="CM242" s="2">
        <v>0</v>
      </c>
      <c r="CN242" s="2" t="s">
        <v>6</v>
      </c>
      <c r="CO242" s="2">
        <v>0</v>
      </c>
      <c r="CP242" s="2">
        <f t="shared" si="256"/>
        <v>23</v>
      </c>
      <c r="CQ242" s="2">
        <f t="shared" si="257"/>
        <v>1150.19</v>
      </c>
      <c r="CR242" s="2">
        <f t="shared" si="258"/>
        <v>0</v>
      </c>
      <c r="CS242" s="2">
        <f t="shared" si="259"/>
        <v>0</v>
      </c>
      <c r="CT242" s="2">
        <f t="shared" si="260"/>
        <v>0</v>
      </c>
      <c r="CU242" s="2">
        <f t="shared" si="261"/>
        <v>0</v>
      </c>
      <c r="CV242" s="2">
        <f t="shared" si="262"/>
        <v>0</v>
      </c>
      <c r="CW242" s="2">
        <f t="shared" si="263"/>
        <v>0</v>
      </c>
      <c r="CX242" s="2">
        <f t="shared" si="264"/>
        <v>0</v>
      </c>
      <c r="CY242" s="2">
        <f t="shared" si="265"/>
        <v>0</v>
      </c>
      <c r="CZ242" s="2">
        <f t="shared" si="266"/>
        <v>0</v>
      </c>
      <c r="DA242" s="2"/>
      <c r="DB242" s="2"/>
      <c r="DC242" s="2" t="s">
        <v>6</v>
      </c>
      <c r="DD242" s="2" t="s">
        <v>6</v>
      </c>
      <c r="DE242" s="2" t="s">
        <v>6</v>
      </c>
      <c r="DF242" s="2" t="s">
        <v>6</v>
      </c>
      <c r="DG242" s="2" t="s">
        <v>6</v>
      </c>
      <c r="DH242" s="2" t="s">
        <v>6</v>
      </c>
      <c r="DI242" s="2" t="s">
        <v>6</v>
      </c>
      <c r="DJ242" s="2" t="s">
        <v>6</v>
      </c>
      <c r="DK242" s="2" t="s">
        <v>6</v>
      </c>
      <c r="DL242" s="2" t="s">
        <v>6</v>
      </c>
      <c r="DM242" s="2" t="s">
        <v>6</v>
      </c>
      <c r="DN242" s="2">
        <v>0</v>
      </c>
      <c r="DO242" s="2">
        <v>0</v>
      </c>
      <c r="DP242" s="2">
        <v>1</v>
      </c>
      <c r="DQ242" s="2">
        <v>1</v>
      </c>
      <c r="DR242" s="2"/>
      <c r="DS242" s="2"/>
      <c r="DT242" s="2"/>
      <c r="DU242" s="2">
        <v>1013</v>
      </c>
      <c r="DV242" s="2" t="s">
        <v>314</v>
      </c>
      <c r="DW242" s="2" t="s">
        <v>316</v>
      </c>
      <c r="DX242" s="2">
        <v>1</v>
      </c>
      <c r="DY242" s="2"/>
      <c r="DZ242" s="2"/>
      <c r="EA242" s="2"/>
      <c r="EB242" s="2"/>
      <c r="EC242" s="2"/>
      <c r="ED242" s="2"/>
      <c r="EE242" s="2">
        <v>16510370</v>
      </c>
      <c r="EF242" s="2">
        <v>3</v>
      </c>
      <c r="EG242" s="2" t="s">
        <v>23</v>
      </c>
      <c r="EH242" s="2">
        <v>0</v>
      </c>
      <c r="EI242" s="2" t="s">
        <v>6</v>
      </c>
      <c r="EJ242" s="2">
        <v>2</v>
      </c>
      <c r="EK242" s="2">
        <v>108001</v>
      </c>
      <c r="EL242" s="2" t="s">
        <v>204</v>
      </c>
      <c r="EM242" s="2" t="s">
        <v>205</v>
      </c>
      <c r="EN242" s="2"/>
      <c r="EO242" s="2" t="s">
        <v>6</v>
      </c>
      <c r="EP242" s="2"/>
      <c r="EQ242" s="2">
        <v>0</v>
      </c>
      <c r="ER242" s="2">
        <v>1150.19</v>
      </c>
      <c r="ES242" s="2">
        <v>1150.19</v>
      </c>
      <c r="ET242" s="2">
        <v>0</v>
      </c>
      <c r="EU242" s="2">
        <v>0</v>
      </c>
      <c r="EV242" s="2">
        <v>0</v>
      </c>
      <c r="EW242" s="2">
        <v>0</v>
      </c>
      <c r="EX242" s="2">
        <v>0</v>
      </c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>
        <v>0</v>
      </c>
      <c r="FR242" s="2">
        <f t="shared" si="267"/>
        <v>0</v>
      </c>
      <c r="FS242" s="2">
        <v>0</v>
      </c>
      <c r="FT242" s="2"/>
      <c r="FU242" s="2"/>
      <c r="FV242" s="2"/>
      <c r="FW242" s="2"/>
      <c r="FX242" s="2">
        <v>95</v>
      </c>
      <c r="FY242" s="2">
        <v>65</v>
      </c>
      <c r="FZ242" s="2"/>
      <c r="GA242" s="2" t="s">
        <v>6</v>
      </c>
      <c r="GB242" s="2"/>
      <c r="GC242" s="2"/>
      <c r="GD242" s="2">
        <v>0</v>
      </c>
      <c r="GE242" s="2"/>
      <c r="GF242" s="2">
        <v>1306444111</v>
      </c>
      <c r="GG242" s="2">
        <v>1</v>
      </c>
      <c r="GH242" s="2">
        <v>1</v>
      </c>
      <c r="GI242" s="2">
        <v>-2</v>
      </c>
      <c r="GJ242" s="2">
        <v>0</v>
      </c>
      <c r="GK242" s="2">
        <f>ROUND(R242*(R12)/100,2)</f>
        <v>0</v>
      </c>
      <c r="GL242" s="2">
        <f t="shared" si="268"/>
        <v>0</v>
      </c>
      <c r="GM242" s="2">
        <f t="shared" si="269"/>
        <v>23</v>
      </c>
      <c r="GN242" s="2">
        <f t="shared" si="270"/>
        <v>0</v>
      </c>
      <c r="GO242" s="2">
        <f t="shared" si="271"/>
        <v>23</v>
      </c>
      <c r="GP242" s="2">
        <f t="shared" si="272"/>
        <v>0</v>
      </c>
      <c r="GQ242" s="2"/>
      <c r="GR242" s="2">
        <v>0</v>
      </c>
      <c r="GS242" s="2">
        <v>3</v>
      </c>
      <c r="GT242" s="2">
        <v>0</v>
      </c>
      <c r="GU242" s="2" t="s">
        <v>6</v>
      </c>
      <c r="GV242" s="2">
        <f t="shared" si="273"/>
        <v>0</v>
      </c>
      <c r="GW242" s="2">
        <v>1</v>
      </c>
      <c r="GX242" s="2">
        <f t="shared" si="274"/>
        <v>0</v>
      </c>
      <c r="GY242" s="2"/>
      <c r="GZ242" s="2"/>
      <c r="HA242" s="2">
        <v>0</v>
      </c>
      <c r="HB242" s="2">
        <v>0</v>
      </c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  <c r="HO242" s="2"/>
      <c r="HP242" s="2"/>
      <c r="HQ242" s="2"/>
      <c r="HR242" s="2"/>
      <c r="HS242" s="2"/>
      <c r="HT242" s="2"/>
      <c r="HU242" s="2"/>
      <c r="HV242" s="2"/>
      <c r="HW242" s="2"/>
      <c r="HX242" s="2"/>
      <c r="HY242" s="2"/>
      <c r="HZ242" s="2"/>
      <c r="IA242" s="2"/>
      <c r="IB242" s="2"/>
      <c r="IC242" s="2"/>
      <c r="ID242" s="2"/>
      <c r="IE242" s="2"/>
      <c r="IF242" s="2"/>
      <c r="IG242" s="2"/>
      <c r="IH242" s="2"/>
      <c r="II242" s="2"/>
      <c r="IJ242" s="2"/>
      <c r="IK242" s="2">
        <v>0</v>
      </c>
      <c r="IL242" s="2"/>
      <c r="IM242" s="2"/>
      <c r="IN242" s="2"/>
      <c r="IO242" s="2"/>
      <c r="IP242" s="2"/>
      <c r="IQ242" s="2"/>
      <c r="IR242" s="2"/>
      <c r="IS242" s="2"/>
      <c r="IT242" s="2"/>
      <c r="IU242" s="2"/>
    </row>
    <row r="243" spans="1:255" x14ac:dyDescent="0.2">
      <c r="A243">
        <v>18</v>
      </c>
      <c r="B243">
        <v>1</v>
      </c>
      <c r="C243">
        <v>472</v>
      </c>
      <c r="E243" t="s">
        <v>351</v>
      </c>
      <c r="F243" t="s">
        <v>352</v>
      </c>
      <c r="G243" t="s">
        <v>353</v>
      </c>
      <c r="H243" t="s">
        <v>314</v>
      </c>
      <c r="I243">
        <f>I237*J243</f>
        <v>0.02</v>
      </c>
      <c r="J243">
        <v>2.90065264684554E-4</v>
      </c>
      <c r="O243">
        <f t="shared" si="236"/>
        <v>150.21</v>
      </c>
      <c r="P243">
        <f t="shared" si="237"/>
        <v>150.21</v>
      </c>
      <c r="Q243">
        <f t="shared" si="238"/>
        <v>0</v>
      </c>
      <c r="R243">
        <f t="shared" si="239"/>
        <v>0</v>
      </c>
      <c r="S243">
        <f t="shared" si="240"/>
        <v>0</v>
      </c>
      <c r="T243">
        <f t="shared" si="241"/>
        <v>0</v>
      </c>
      <c r="U243">
        <f t="shared" si="242"/>
        <v>0</v>
      </c>
      <c r="V243">
        <f t="shared" si="243"/>
        <v>0</v>
      </c>
      <c r="W243">
        <f t="shared" si="244"/>
        <v>0</v>
      </c>
      <c r="X243">
        <f t="shared" si="245"/>
        <v>0</v>
      </c>
      <c r="Y243">
        <f t="shared" si="246"/>
        <v>0</v>
      </c>
      <c r="AA243">
        <v>16670161</v>
      </c>
      <c r="AB243">
        <f t="shared" si="247"/>
        <v>1150.19</v>
      </c>
      <c r="AC243">
        <f t="shared" si="248"/>
        <v>1150.19</v>
      </c>
      <c r="AD243">
        <f t="shared" si="249"/>
        <v>0</v>
      </c>
      <c r="AE243">
        <f t="shared" si="250"/>
        <v>0</v>
      </c>
      <c r="AF243">
        <f t="shared" si="251"/>
        <v>0</v>
      </c>
      <c r="AG243">
        <f t="shared" si="252"/>
        <v>0</v>
      </c>
      <c r="AH243">
        <f t="shared" si="253"/>
        <v>0</v>
      </c>
      <c r="AI243">
        <f t="shared" si="254"/>
        <v>0</v>
      </c>
      <c r="AJ243">
        <f t="shared" si="255"/>
        <v>0</v>
      </c>
      <c r="AK243">
        <v>1150.19</v>
      </c>
      <c r="AL243">
        <v>1150.19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95</v>
      </c>
      <c r="AU243">
        <v>65</v>
      </c>
      <c r="AV243">
        <v>1</v>
      </c>
      <c r="AW243">
        <v>1</v>
      </c>
      <c r="AZ243">
        <v>6.53</v>
      </c>
      <c r="BA243">
        <v>1</v>
      </c>
      <c r="BB243">
        <v>1</v>
      </c>
      <c r="BC243">
        <v>6.53</v>
      </c>
      <c r="BD243" t="s">
        <v>6</v>
      </c>
      <c r="BE243" t="s">
        <v>6</v>
      </c>
      <c r="BF243" t="s">
        <v>6</v>
      </c>
      <c r="BG243" t="s">
        <v>6</v>
      </c>
      <c r="BH243">
        <v>3</v>
      </c>
      <c r="BI243">
        <v>2</v>
      </c>
      <c r="BJ243" t="s">
        <v>354</v>
      </c>
      <c r="BM243">
        <v>108001</v>
      </c>
      <c r="BN243">
        <v>0</v>
      </c>
      <c r="BO243" t="s">
        <v>6</v>
      </c>
      <c r="BP243">
        <v>0</v>
      </c>
      <c r="BQ243">
        <v>3</v>
      </c>
      <c r="BR243">
        <v>0</v>
      </c>
      <c r="BS243">
        <v>1</v>
      </c>
      <c r="BT243">
        <v>1</v>
      </c>
      <c r="BU243">
        <v>1</v>
      </c>
      <c r="BV243">
        <v>1</v>
      </c>
      <c r="BW243">
        <v>1</v>
      </c>
      <c r="BX243">
        <v>1</v>
      </c>
      <c r="BY243" t="s">
        <v>6</v>
      </c>
      <c r="BZ243">
        <v>95</v>
      </c>
      <c r="CA243">
        <v>65</v>
      </c>
      <c r="CF243">
        <v>0</v>
      </c>
      <c r="CG243">
        <v>0</v>
      </c>
      <c r="CM243">
        <v>0</v>
      </c>
      <c r="CN243" t="s">
        <v>6</v>
      </c>
      <c r="CO243">
        <v>0</v>
      </c>
      <c r="CP243">
        <f t="shared" si="256"/>
        <v>150.21</v>
      </c>
      <c r="CQ243">
        <f t="shared" si="257"/>
        <v>7510.7407000000003</v>
      </c>
      <c r="CR243">
        <f t="shared" si="258"/>
        <v>0</v>
      </c>
      <c r="CS243">
        <f t="shared" si="259"/>
        <v>0</v>
      </c>
      <c r="CT243">
        <f t="shared" si="260"/>
        <v>0</v>
      </c>
      <c r="CU243">
        <f t="shared" si="261"/>
        <v>0</v>
      </c>
      <c r="CV243">
        <f t="shared" si="262"/>
        <v>0</v>
      </c>
      <c r="CW243">
        <f t="shared" si="263"/>
        <v>0</v>
      </c>
      <c r="CX243">
        <f t="shared" si="264"/>
        <v>0</v>
      </c>
      <c r="CY243">
        <f t="shared" si="265"/>
        <v>0</v>
      </c>
      <c r="CZ243">
        <f t="shared" si="266"/>
        <v>0</v>
      </c>
      <c r="DC243" t="s">
        <v>6</v>
      </c>
      <c r="DD243" t="s">
        <v>6</v>
      </c>
      <c r="DE243" t="s">
        <v>6</v>
      </c>
      <c r="DF243" t="s">
        <v>6</v>
      </c>
      <c r="DG243" t="s">
        <v>6</v>
      </c>
      <c r="DH243" t="s">
        <v>6</v>
      </c>
      <c r="DI243" t="s">
        <v>6</v>
      </c>
      <c r="DJ243" t="s">
        <v>6</v>
      </c>
      <c r="DK243" t="s">
        <v>6</v>
      </c>
      <c r="DL243" t="s">
        <v>6</v>
      </c>
      <c r="DM243" t="s">
        <v>6</v>
      </c>
      <c r="DN243">
        <v>0</v>
      </c>
      <c r="DO243">
        <v>0</v>
      </c>
      <c r="DP243">
        <v>1</v>
      </c>
      <c r="DQ243">
        <v>1</v>
      </c>
      <c r="DU243">
        <v>1013</v>
      </c>
      <c r="DV243" t="s">
        <v>314</v>
      </c>
      <c r="DW243" t="s">
        <v>316</v>
      </c>
      <c r="DX243">
        <v>1</v>
      </c>
      <c r="EE243">
        <v>16510370</v>
      </c>
      <c r="EF243">
        <v>3</v>
      </c>
      <c r="EG243" t="s">
        <v>23</v>
      </c>
      <c r="EH243">
        <v>0</v>
      </c>
      <c r="EI243" t="s">
        <v>6</v>
      </c>
      <c r="EJ243">
        <v>2</v>
      </c>
      <c r="EK243">
        <v>108001</v>
      </c>
      <c r="EL243" t="s">
        <v>204</v>
      </c>
      <c r="EM243" t="s">
        <v>205</v>
      </c>
      <c r="EO243" t="s">
        <v>6</v>
      </c>
      <c r="EQ243">
        <v>0</v>
      </c>
      <c r="ER243">
        <v>1150.19</v>
      </c>
      <c r="ES243">
        <v>1150.19</v>
      </c>
      <c r="ET243">
        <v>0</v>
      </c>
      <c r="EU243">
        <v>0</v>
      </c>
      <c r="EV243">
        <v>0</v>
      </c>
      <c r="EW243">
        <v>0</v>
      </c>
      <c r="EX243">
        <v>0</v>
      </c>
      <c r="FQ243">
        <v>0</v>
      </c>
      <c r="FR243">
        <f t="shared" si="267"/>
        <v>0</v>
      </c>
      <c r="FS243">
        <v>0</v>
      </c>
      <c r="FX243">
        <v>95</v>
      </c>
      <c r="FY243">
        <v>65</v>
      </c>
      <c r="GA243" t="s">
        <v>6</v>
      </c>
      <c r="GD243">
        <v>0</v>
      </c>
      <c r="GF243">
        <v>1306444111</v>
      </c>
      <c r="GG243">
        <v>1</v>
      </c>
      <c r="GH243">
        <v>1</v>
      </c>
      <c r="GI243">
        <v>4</v>
      </c>
      <c r="GJ243">
        <v>0</v>
      </c>
      <c r="GK243">
        <f>ROUND(R243*(S12)/100,2)</f>
        <v>0</v>
      </c>
      <c r="GL243">
        <f t="shared" si="268"/>
        <v>0</v>
      </c>
      <c r="GM243">
        <f t="shared" si="269"/>
        <v>150.21</v>
      </c>
      <c r="GN243">
        <f t="shared" si="270"/>
        <v>0</v>
      </c>
      <c r="GO243">
        <f t="shared" si="271"/>
        <v>150.21</v>
      </c>
      <c r="GP243">
        <f t="shared" si="272"/>
        <v>0</v>
      </c>
      <c r="GR243">
        <v>0</v>
      </c>
      <c r="GS243">
        <v>3</v>
      </c>
      <c r="GT243">
        <v>0</v>
      </c>
      <c r="GU243" t="s">
        <v>6</v>
      </c>
      <c r="GV243">
        <f t="shared" si="273"/>
        <v>0</v>
      </c>
      <c r="GW243">
        <v>1</v>
      </c>
      <c r="GX243">
        <f t="shared" si="274"/>
        <v>0</v>
      </c>
      <c r="HA243">
        <v>0</v>
      </c>
      <c r="HB243">
        <v>0</v>
      </c>
      <c r="IK243">
        <v>0</v>
      </c>
    </row>
    <row r="244" spans="1:255" x14ac:dyDescent="0.2">
      <c r="A244" s="2">
        <v>18</v>
      </c>
      <c r="B244" s="2">
        <v>1</v>
      </c>
      <c r="C244" s="2">
        <v>463</v>
      </c>
      <c r="D244" s="2"/>
      <c r="E244" s="2" t="s">
        <v>355</v>
      </c>
      <c r="F244" s="2" t="s">
        <v>356</v>
      </c>
      <c r="G244" s="2" t="s">
        <v>357</v>
      </c>
      <c r="H244" s="2" t="s">
        <v>314</v>
      </c>
      <c r="I244" s="2">
        <f>I236*J244</f>
        <v>0.02</v>
      </c>
      <c r="J244" s="2">
        <v>2.90065264684554E-4</v>
      </c>
      <c r="K244" s="2"/>
      <c r="L244" s="2"/>
      <c r="M244" s="2"/>
      <c r="N244" s="2"/>
      <c r="O244" s="2">
        <f t="shared" si="236"/>
        <v>110.91</v>
      </c>
      <c r="P244" s="2">
        <f t="shared" si="237"/>
        <v>110.91</v>
      </c>
      <c r="Q244" s="2">
        <f t="shared" si="238"/>
        <v>0</v>
      </c>
      <c r="R244" s="2">
        <f t="shared" si="239"/>
        <v>0</v>
      </c>
      <c r="S244" s="2">
        <f t="shared" si="240"/>
        <v>0</v>
      </c>
      <c r="T244" s="2">
        <f t="shared" si="241"/>
        <v>0</v>
      </c>
      <c r="U244" s="2">
        <f t="shared" si="242"/>
        <v>0</v>
      </c>
      <c r="V244" s="2">
        <f t="shared" si="243"/>
        <v>0</v>
      </c>
      <c r="W244" s="2">
        <f t="shared" si="244"/>
        <v>0</v>
      </c>
      <c r="X244" s="2">
        <f t="shared" si="245"/>
        <v>0</v>
      </c>
      <c r="Y244" s="2">
        <f t="shared" si="246"/>
        <v>0</v>
      </c>
      <c r="Z244" s="2"/>
      <c r="AA244" s="2">
        <v>16670159</v>
      </c>
      <c r="AB244" s="2">
        <f t="shared" si="247"/>
        <v>5545.45</v>
      </c>
      <c r="AC244" s="2">
        <f t="shared" si="248"/>
        <v>5545.45</v>
      </c>
      <c r="AD244" s="2">
        <f t="shared" si="249"/>
        <v>0</v>
      </c>
      <c r="AE244" s="2">
        <f t="shared" si="250"/>
        <v>0</v>
      </c>
      <c r="AF244" s="2">
        <f t="shared" si="251"/>
        <v>0</v>
      </c>
      <c r="AG244" s="2">
        <f t="shared" si="252"/>
        <v>0</v>
      </c>
      <c r="AH244" s="2">
        <f t="shared" si="253"/>
        <v>0</v>
      </c>
      <c r="AI244" s="2">
        <f t="shared" si="254"/>
        <v>0</v>
      </c>
      <c r="AJ244" s="2">
        <f t="shared" si="255"/>
        <v>0</v>
      </c>
      <c r="AK244" s="2">
        <v>5545.45</v>
      </c>
      <c r="AL244" s="2">
        <v>5545.45</v>
      </c>
      <c r="AM244" s="2">
        <v>0</v>
      </c>
      <c r="AN244" s="2">
        <v>0</v>
      </c>
      <c r="AO244" s="2">
        <v>0</v>
      </c>
      <c r="AP244" s="2">
        <v>0</v>
      </c>
      <c r="AQ244" s="2">
        <v>0</v>
      </c>
      <c r="AR244" s="2">
        <v>0</v>
      </c>
      <c r="AS244" s="2">
        <v>0</v>
      </c>
      <c r="AT244" s="2">
        <v>95</v>
      </c>
      <c r="AU244" s="2">
        <v>65</v>
      </c>
      <c r="AV244" s="2">
        <v>1</v>
      </c>
      <c r="AW244" s="2">
        <v>1</v>
      </c>
      <c r="AX244" s="2"/>
      <c r="AY244" s="2"/>
      <c r="AZ244" s="2">
        <v>1</v>
      </c>
      <c r="BA244" s="2">
        <v>1</v>
      </c>
      <c r="BB244" s="2">
        <v>1</v>
      </c>
      <c r="BC244" s="2">
        <v>1</v>
      </c>
      <c r="BD244" s="2" t="s">
        <v>6</v>
      </c>
      <c r="BE244" s="2" t="s">
        <v>6</v>
      </c>
      <c r="BF244" s="2" t="s">
        <v>6</v>
      </c>
      <c r="BG244" s="2" t="s">
        <v>6</v>
      </c>
      <c r="BH244" s="2">
        <v>3</v>
      </c>
      <c r="BI244" s="2">
        <v>2</v>
      </c>
      <c r="BJ244" s="2" t="s">
        <v>358</v>
      </c>
      <c r="BK244" s="2"/>
      <c r="BL244" s="2"/>
      <c r="BM244" s="2">
        <v>108001</v>
      </c>
      <c r="BN244" s="2">
        <v>0</v>
      </c>
      <c r="BO244" s="2" t="s">
        <v>6</v>
      </c>
      <c r="BP244" s="2">
        <v>0</v>
      </c>
      <c r="BQ244" s="2">
        <v>3</v>
      </c>
      <c r="BR244" s="2">
        <v>0</v>
      </c>
      <c r="BS244" s="2">
        <v>1</v>
      </c>
      <c r="BT244" s="2">
        <v>1</v>
      </c>
      <c r="BU244" s="2">
        <v>1</v>
      </c>
      <c r="BV244" s="2">
        <v>1</v>
      </c>
      <c r="BW244" s="2">
        <v>1</v>
      </c>
      <c r="BX244" s="2">
        <v>1</v>
      </c>
      <c r="BY244" s="2" t="s">
        <v>6</v>
      </c>
      <c r="BZ244" s="2">
        <v>95</v>
      </c>
      <c r="CA244" s="2">
        <v>65</v>
      </c>
      <c r="CB244" s="2"/>
      <c r="CC244" s="2"/>
      <c r="CD244" s="2"/>
      <c r="CE244" s="2"/>
      <c r="CF244" s="2">
        <v>0</v>
      </c>
      <c r="CG244" s="2">
        <v>0</v>
      </c>
      <c r="CH244" s="2"/>
      <c r="CI244" s="2"/>
      <c r="CJ244" s="2"/>
      <c r="CK244" s="2"/>
      <c r="CL244" s="2"/>
      <c r="CM244" s="2">
        <v>0</v>
      </c>
      <c r="CN244" s="2" t="s">
        <v>6</v>
      </c>
      <c r="CO244" s="2">
        <v>0</v>
      </c>
      <c r="CP244" s="2">
        <f t="shared" si="256"/>
        <v>110.91</v>
      </c>
      <c r="CQ244" s="2">
        <f t="shared" si="257"/>
        <v>5545.45</v>
      </c>
      <c r="CR244" s="2">
        <f t="shared" si="258"/>
        <v>0</v>
      </c>
      <c r="CS244" s="2">
        <f t="shared" si="259"/>
        <v>0</v>
      </c>
      <c r="CT244" s="2">
        <f t="shared" si="260"/>
        <v>0</v>
      </c>
      <c r="CU244" s="2">
        <f t="shared" si="261"/>
        <v>0</v>
      </c>
      <c r="CV244" s="2">
        <f t="shared" si="262"/>
        <v>0</v>
      </c>
      <c r="CW244" s="2">
        <f t="shared" si="263"/>
        <v>0</v>
      </c>
      <c r="CX244" s="2">
        <f t="shared" si="264"/>
        <v>0</v>
      </c>
      <c r="CY244" s="2">
        <f t="shared" si="265"/>
        <v>0</v>
      </c>
      <c r="CZ244" s="2">
        <f t="shared" si="266"/>
        <v>0</v>
      </c>
      <c r="DA244" s="2"/>
      <c r="DB244" s="2"/>
      <c r="DC244" s="2" t="s">
        <v>6</v>
      </c>
      <c r="DD244" s="2" t="s">
        <v>6</v>
      </c>
      <c r="DE244" s="2" t="s">
        <v>6</v>
      </c>
      <c r="DF244" s="2" t="s">
        <v>6</v>
      </c>
      <c r="DG244" s="2" t="s">
        <v>6</v>
      </c>
      <c r="DH244" s="2" t="s">
        <v>6</v>
      </c>
      <c r="DI244" s="2" t="s">
        <v>6</v>
      </c>
      <c r="DJ244" s="2" t="s">
        <v>6</v>
      </c>
      <c r="DK244" s="2" t="s">
        <v>6</v>
      </c>
      <c r="DL244" s="2" t="s">
        <v>6</v>
      </c>
      <c r="DM244" s="2" t="s">
        <v>6</v>
      </c>
      <c r="DN244" s="2">
        <v>0</v>
      </c>
      <c r="DO244" s="2">
        <v>0</v>
      </c>
      <c r="DP244" s="2">
        <v>1</v>
      </c>
      <c r="DQ244" s="2">
        <v>1</v>
      </c>
      <c r="DR244" s="2"/>
      <c r="DS244" s="2"/>
      <c r="DT244" s="2"/>
      <c r="DU244" s="2">
        <v>1013</v>
      </c>
      <c r="DV244" s="2" t="s">
        <v>314</v>
      </c>
      <c r="DW244" s="2" t="s">
        <v>316</v>
      </c>
      <c r="DX244" s="2">
        <v>1</v>
      </c>
      <c r="DY244" s="2"/>
      <c r="DZ244" s="2"/>
      <c r="EA244" s="2"/>
      <c r="EB244" s="2"/>
      <c r="EC244" s="2"/>
      <c r="ED244" s="2"/>
      <c r="EE244" s="2">
        <v>16510370</v>
      </c>
      <c r="EF244" s="2">
        <v>3</v>
      </c>
      <c r="EG244" s="2" t="s">
        <v>23</v>
      </c>
      <c r="EH244" s="2">
        <v>0</v>
      </c>
      <c r="EI244" s="2" t="s">
        <v>6</v>
      </c>
      <c r="EJ244" s="2">
        <v>2</v>
      </c>
      <c r="EK244" s="2">
        <v>108001</v>
      </c>
      <c r="EL244" s="2" t="s">
        <v>204</v>
      </c>
      <c r="EM244" s="2" t="s">
        <v>205</v>
      </c>
      <c r="EN244" s="2"/>
      <c r="EO244" s="2" t="s">
        <v>6</v>
      </c>
      <c r="EP244" s="2"/>
      <c r="EQ244" s="2">
        <v>0</v>
      </c>
      <c r="ER244" s="2">
        <v>5545.45</v>
      </c>
      <c r="ES244" s="2">
        <v>5545.45</v>
      </c>
      <c r="ET244" s="2">
        <v>0</v>
      </c>
      <c r="EU244" s="2">
        <v>0</v>
      </c>
      <c r="EV244" s="2">
        <v>0</v>
      </c>
      <c r="EW244" s="2">
        <v>0</v>
      </c>
      <c r="EX244" s="2">
        <v>0</v>
      </c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>
        <v>0</v>
      </c>
      <c r="FR244" s="2">
        <f t="shared" si="267"/>
        <v>0</v>
      </c>
      <c r="FS244" s="2">
        <v>0</v>
      </c>
      <c r="FT244" s="2"/>
      <c r="FU244" s="2"/>
      <c r="FV244" s="2"/>
      <c r="FW244" s="2"/>
      <c r="FX244" s="2">
        <v>95</v>
      </c>
      <c r="FY244" s="2">
        <v>65</v>
      </c>
      <c r="FZ244" s="2"/>
      <c r="GA244" s="2" t="s">
        <v>6</v>
      </c>
      <c r="GB244" s="2"/>
      <c r="GC244" s="2"/>
      <c r="GD244" s="2">
        <v>0</v>
      </c>
      <c r="GE244" s="2"/>
      <c r="GF244" s="2">
        <v>-1744200129</v>
      </c>
      <c r="GG244" s="2">
        <v>1</v>
      </c>
      <c r="GH244" s="2">
        <v>1</v>
      </c>
      <c r="GI244" s="2">
        <v>-2</v>
      </c>
      <c r="GJ244" s="2">
        <v>0</v>
      </c>
      <c r="GK244" s="2">
        <f>ROUND(R244*(R12)/100,2)</f>
        <v>0</v>
      </c>
      <c r="GL244" s="2">
        <f t="shared" si="268"/>
        <v>0</v>
      </c>
      <c r="GM244" s="2">
        <f t="shared" si="269"/>
        <v>110.91</v>
      </c>
      <c r="GN244" s="2">
        <f t="shared" si="270"/>
        <v>0</v>
      </c>
      <c r="GO244" s="2">
        <f t="shared" si="271"/>
        <v>110.91</v>
      </c>
      <c r="GP244" s="2">
        <f t="shared" si="272"/>
        <v>0</v>
      </c>
      <c r="GQ244" s="2"/>
      <c r="GR244" s="2">
        <v>0</v>
      </c>
      <c r="GS244" s="2">
        <v>3</v>
      </c>
      <c r="GT244" s="2">
        <v>0</v>
      </c>
      <c r="GU244" s="2" t="s">
        <v>6</v>
      </c>
      <c r="GV244" s="2">
        <f t="shared" si="273"/>
        <v>0</v>
      </c>
      <c r="GW244" s="2">
        <v>1</v>
      </c>
      <c r="GX244" s="2">
        <f t="shared" si="274"/>
        <v>0</v>
      </c>
      <c r="GY244" s="2"/>
      <c r="GZ244" s="2"/>
      <c r="HA244" s="2">
        <v>0</v>
      </c>
      <c r="HB244" s="2">
        <v>0</v>
      </c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  <c r="HO244" s="2"/>
      <c r="HP244" s="2"/>
      <c r="HQ244" s="2"/>
      <c r="HR244" s="2"/>
      <c r="HS244" s="2"/>
      <c r="HT244" s="2"/>
      <c r="HU244" s="2"/>
      <c r="HV244" s="2"/>
      <c r="HW244" s="2"/>
      <c r="HX244" s="2"/>
      <c r="HY244" s="2"/>
      <c r="HZ244" s="2"/>
      <c r="IA244" s="2"/>
      <c r="IB244" s="2"/>
      <c r="IC244" s="2"/>
      <c r="ID244" s="2"/>
      <c r="IE244" s="2"/>
      <c r="IF244" s="2"/>
      <c r="IG244" s="2"/>
      <c r="IH244" s="2"/>
      <c r="II244" s="2"/>
      <c r="IJ244" s="2"/>
      <c r="IK244" s="2">
        <v>0</v>
      </c>
      <c r="IL244" s="2"/>
      <c r="IM244" s="2"/>
      <c r="IN244" s="2"/>
      <c r="IO244" s="2"/>
      <c r="IP244" s="2"/>
      <c r="IQ244" s="2"/>
      <c r="IR244" s="2"/>
      <c r="IS244" s="2"/>
      <c r="IT244" s="2"/>
      <c r="IU244" s="2"/>
    </row>
    <row r="245" spans="1:255" x14ac:dyDescent="0.2">
      <c r="A245">
        <v>18</v>
      </c>
      <c r="B245">
        <v>1</v>
      </c>
      <c r="C245">
        <v>475</v>
      </c>
      <c r="E245" t="s">
        <v>355</v>
      </c>
      <c r="F245" t="s">
        <v>356</v>
      </c>
      <c r="G245" t="s">
        <v>357</v>
      </c>
      <c r="H245" t="s">
        <v>314</v>
      </c>
      <c r="I245">
        <f>I237*J245</f>
        <v>0.02</v>
      </c>
      <c r="J245">
        <v>2.90065264684554E-4</v>
      </c>
      <c r="O245">
        <f t="shared" si="236"/>
        <v>724.24</v>
      </c>
      <c r="P245">
        <f t="shared" si="237"/>
        <v>724.24</v>
      </c>
      <c r="Q245">
        <f t="shared" si="238"/>
        <v>0</v>
      </c>
      <c r="R245">
        <f t="shared" si="239"/>
        <v>0</v>
      </c>
      <c r="S245">
        <f t="shared" si="240"/>
        <v>0</v>
      </c>
      <c r="T245">
        <f t="shared" si="241"/>
        <v>0</v>
      </c>
      <c r="U245">
        <f t="shared" si="242"/>
        <v>0</v>
      </c>
      <c r="V245">
        <f t="shared" si="243"/>
        <v>0</v>
      </c>
      <c r="W245">
        <f t="shared" si="244"/>
        <v>0</v>
      </c>
      <c r="X245">
        <f t="shared" si="245"/>
        <v>0</v>
      </c>
      <c r="Y245">
        <f t="shared" si="246"/>
        <v>0</v>
      </c>
      <c r="AA245">
        <v>16670161</v>
      </c>
      <c r="AB245">
        <f t="shared" si="247"/>
        <v>5545.45</v>
      </c>
      <c r="AC245">
        <f t="shared" si="248"/>
        <v>5545.45</v>
      </c>
      <c r="AD245">
        <f t="shared" si="249"/>
        <v>0</v>
      </c>
      <c r="AE245">
        <f t="shared" si="250"/>
        <v>0</v>
      </c>
      <c r="AF245">
        <f t="shared" si="251"/>
        <v>0</v>
      </c>
      <c r="AG245">
        <f t="shared" si="252"/>
        <v>0</v>
      </c>
      <c r="AH245">
        <f t="shared" si="253"/>
        <v>0</v>
      </c>
      <c r="AI245">
        <f t="shared" si="254"/>
        <v>0</v>
      </c>
      <c r="AJ245">
        <f t="shared" si="255"/>
        <v>0</v>
      </c>
      <c r="AK245">
        <v>5545.45</v>
      </c>
      <c r="AL245">
        <v>5545.45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95</v>
      </c>
      <c r="AU245">
        <v>65</v>
      </c>
      <c r="AV245">
        <v>1</v>
      </c>
      <c r="AW245">
        <v>1</v>
      </c>
      <c r="AZ245">
        <v>6.53</v>
      </c>
      <c r="BA245">
        <v>1</v>
      </c>
      <c r="BB245">
        <v>1</v>
      </c>
      <c r="BC245">
        <v>6.53</v>
      </c>
      <c r="BD245" t="s">
        <v>6</v>
      </c>
      <c r="BE245" t="s">
        <v>6</v>
      </c>
      <c r="BF245" t="s">
        <v>6</v>
      </c>
      <c r="BG245" t="s">
        <v>6</v>
      </c>
      <c r="BH245">
        <v>3</v>
      </c>
      <c r="BI245">
        <v>2</v>
      </c>
      <c r="BJ245" t="s">
        <v>358</v>
      </c>
      <c r="BM245">
        <v>108001</v>
      </c>
      <c r="BN245">
        <v>0</v>
      </c>
      <c r="BO245" t="s">
        <v>6</v>
      </c>
      <c r="BP245">
        <v>0</v>
      </c>
      <c r="BQ245">
        <v>3</v>
      </c>
      <c r="BR245">
        <v>0</v>
      </c>
      <c r="BS245">
        <v>1</v>
      </c>
      <c r="BT245">
        <v>1</v>
      </c>
      <c r="BU245">
        <v>1</v>
      </c>
      <c r="BV245">
        <v>1</v>
      </c>
      <c r="BW245">
        <v>1</v>
      </c>
      <c r="BX245">
        <v>1</v>
      </c>
      <c r="BY245" t="s">
        <v>6</v>
      </c>
      <c r="BZ245">
        <v>95</v>
      </c>
      <c r="CA245">
        <v>65</v>
      </c>
      <c r="CF245">
        <v>0</v>
      </c>
      <c r="CG245">
        <v>0</v>
      </c>
      <c r="CM245">
        <v>0</v>
      </c>
      <c r="CN245" t="s">
        <v>6</v>
      </c>
      <c r="CO245">
        <v>0</v>
      </c>
      <c r="CP245">
        <f t="shared" si="256"/>
        <v>724.24</v>
      </c>
      <c r="CQ245">
        <f t="shared" si="257"/>
        <v>36211.788500000002</v>
      </c>
      <c r="CR245">
        <f t="shared" si="258"/>
        <v>0</v>
      </c>
      <c r="CS245">
        <f t="shared" si="259"/>
        <v>0</v>
      </c>
      <c r="CT245">
        <f t="shared" si="260"/>
        <v>0</v>
      </c>
      <c r="CU245">
        <f t="shared" si="261"/>
        <v>0</v>
      </c>
      <c r="CV245">
        <f t="shared" si="262"/>
        <v>0</v>
      </c>
      <c r="CW245">
        <f t="shared" si="263"/>
        <v>0</v>
      </c>
      <c r="CX245">
        <f t="shared" si="264"/>
        <v>0</v>
      </c>
      <c r="CY245">
        <f t="shared" si="265"/>
        <v>0</v>
      </c>
      <c r="CZ245">
        <f t="shared" si="266"/>
        <v>0</v>
      </c>
      <c r="DC245" t="s">
        <v>6</v>
      </c>
      <c r="DD245" t="s">
        <v>6</v>
      </c>
      <c r="DE245" t="s">
        <v>6</v>
      </c>
      <c r="DF245" t="s">
        <v>6</v>
      </c>
      <c r="DG245" t="s">
        <v>6</v>
      </c>
      <c r="DH245" t="s">
        <v>6</v>
      </c>
      <c r="DI245" t="s">
        <v>6</v>
      </c>
      <c r="DJ245" t="s">
        <v>6</v>
      </c>
      <c r="DK245" t="s">
        <v>6</v>
      </c>
      <c r="DL245" t="s">
        <v>6</v>
      </c>
      <c r="DM245" t="s">
        <v>6</v>
      </c>
      <c r="DN245">
        <v>0</v>
      </c>
      <c r="DO245">
        <v>0</v>
      </c>
      <c r="DP245">
        <v>1</v>
      </c>
      <c r="DQ245">
        <v>1</v>
      </c>
      <c r="DU245">
        <v>1013</v>
      </c>
      <c r="DV245" t="s">
        <v>314</v>
      </c>
      <c r="DW245" t="s">
        <v>316</v>
      </c>
      <c r="DX245">
        <v>1</v>
      </c>
      <c r="EE245">
        <v>16510370</v>
      </c>
      <c r="EF245">
        <v>3</v>
      </c>
      <c r="EG245" t="s">
        <v>23</v>
      </c>
      <c r="EH245">
        <v>0</v>
      </c>
      <c r="EI245" t="s">
        <v>6</v>
      </c>
      <c r="EJ245">
        <v>2</v>
      </c>
      <c r="EK245">
        <v>108001</v>
      </c>
      <c r="EL245" t="s">
        <v>204</v>
      </c>
      <c r="EM245" t="s">
        <v>205</v>
      </c>
      <c r="EO245" t="s">
        <v>6</v>
      </c>
      <c r="EQ245">
        <v>0</v>
      </c>
      <c r="ER245">
        <v>5545.45</v>
      </c>
      <c r="ES245">
        <v>5545.45</v>
      </c>
      <c r="ET245">
        <v>0</v>
      </c>
      <c r="EU245">
        <v>0</v>
      </c>
      <c r="EV245">
        <v>0</v>
      </c>
      <c r="EW245">
        <v>0</v>
      </c>
      <c r="EX245">
        <v>0</v>
      </c>
      <c r="FQ245">
        <v>0</v>
      </c>
      <c r="FR245">
        <f t="shared" si="267"/>
        <v>0</v>
      </c>
      <c r="FS245">
        <v>0</v>
      </c>
      <c r="FX245">
        <v>95</v>
      </c>
      <c r="FY245">
        <v>65</v>
      </c>
      <c r="GA245" t="s">
        <v>6</v>
      </c>
      <c r="GD245">
        <v>0</v>
      </c>
      <c r="GF245">
        <v>-1744200129</v>
      </c>
      <c r="GG245">
        <v>1</v>
      </c>
      <c r="GH245">
        <v>1</v>
      </c>
      <c r="GI245">
        <v>4</v>
      </c>
      <c r="GJ245">
        <v>0</v>
      </c>
      <c r="GK245">
        <f>ROUND(R245*(S12)/100,2)</f>
        <v>0</v>
      </c>
      <c r="GL245">
        <f t="shared" si="268"/>
        <v>0</v>
      </c>
      <c r="GM245">
        <f t="shared" si="269"/>
        <v>724.24</v>
      </c>
      <c r="GN245">
        <f t="shared" si="270"/>
        <v>0</v>
      </c>
      <c r="GO245">
        <f t="shared" si="271"/>
        <v>724.24</v>
      </c>
      <c r="GP245">
        <f t="shared" si="272"/>
        <v>0</v>
      </c>
      <c r="GR245">
        <v>0</v>
      </c>
      <c r="GS245">
        <v>3</v>
      </c>
      <c r="GT245">
        <v>0</v>
      </c>
      <c r="GU245" t="s">
        <v>6</v>
      </c>
      <c r="GV245">
        <f t="shared" si="273"/>
        <v>0</v>
      </c>
      <c r="GW245">
        <v>1</v>
      </c>
      <c r="GX245">
        <f t="shared" si="274"/>
        <v>0</v>
      </c>
      <c r="HA245">
        <v>0</v>
      </c>
      <c r="HB245">
        <v>0</v>
      </c>
      <c r="IK245">
        <v>0</v>
      </c>
    </row>
    <row r="247" spans="1:255" x14ac:dyDescent="0.2">
      <c r="A247" s="3">
        <v>51</v>
      </c>
      <c r="B247" s="3">
        <f>B216</f>
        <v>1</v>
      </c>
      <c r="C247" s="3">
        <f>A216</f>
        <v>4</v>
      </c>
      <c r="D247" s="3">
        <f>ROW(A216)</f>
        <v>216</v>
      </c>
      <c r="E247" s="3"/>
      <c r="F247" s="3" t="str">
        <f>IF(F216&lt;&gt;"",F216,"")</f>
        <v>Новый раздел</v>
      </c>
      <c r="G247" s="3" t="str">
        <f>IF(G216&lt;&gt;"",G216,"")</f>
        <v>Раздел 3 Кабели и провода</v>
      </c>
      <c r="H247" s="3">
        <v>0</v>
      </c>
      <c r="I247" s="3"/>
      <c r="J247" s="3"/>
      <c r="K247" s="3"/>
      <c r="L247" s="3"/>
      <c r="M247" s="3"/>
      <c r="N247" s="3"/>
      <c r="O247" s="3">
        <f t="shared" ref="O247:T247" si="275">ROUND(AB247,2)</f>
        <v>58773.56</v>
      </c>
      <c r="P247" s="3">
        <f t="shared" si="275"/>
        <v>50246.41</v>
      </c>
      <c r="Q247" s="3">
        <f t="shared" si="275"/>
        <v>147.66</v>
      </c>
      <c r="R247" s="3">
        <f t="shared" si="275"/>
        <v>25.22</v>
      </c>
      <c r="S247" s="3">
        <f t="shared" si="275"/>
        <v>8379.49</v>
      </c>
      <c r="T247" s="3">
        <f t="shared" si="275"/>
        <v>0</v>
      </c>
      <c r="U247" s="3">
        <f>AH247</f>
        <v>884.78099999999995</v>
      </c>
      <c r="V247" s="3">
        <f>AI247</f>
        <v>1.9100000000000001</v>
      </c>
      <c r="W247" s="3">
        <f>ROUND(AJ247,2)</f>
        <v>0</v>
      </c>
      <c r="X247" s="3">
        <f>ROUND(AK247,2)</f>
        <v>7984.48</v>
      </c>
      <c r="Y247" s="3">
        <f>ROUND(AL247,2)</f>
        <v>5463.06</v>
      </c>
      <c r="Z247" s="3"/>
      <c r="AA247" s="3"/>
      <c r="AB247" s="3">
        <f>ROUND(SUMIF(AA220:AA245,"=16670159",O220:O245),2)</f>
        <v>58773.56</v>
      </c>
      <c r="AC247" s="3">
        <f>ROUND(SUMIF(AA220:AA245,"=16670159",P220:P245),2)</f>
        <v>50246.41</v>
      </c>
      <c r="AD247" s="3">
        <f>ROUND(SUMIF(AA220:AA245,"=16670159",Q220:Q245),2)</f>
        <v>147.66</v>
      </c>
      <c r="AE247" s="3">
        <f>ROUND(SUMIF(AA220:AA245,"=16670159",R220:R245),2)</f>
        <v>25.22</v>
      </c>
      <c r="AF247" s="3">
        <f>ROUND(SUMIF(AA220:AA245,"=16670159",S220:S245),2)</f>
        <v>8379.49</v>
      </c>
      <c r="AG247" s="3">
        <f>ROUND(SUMIF(AA220:AA245,"=16670159",T220:T245),2)</f>
        <v>0</v>
      </c>
      <c r="AH247" s="3">
        <f>SUMIF(AA220:AA245,"=16670159",U220:U245)</f>
        <v>884.78099999999995</v>
      </c>
      <c r="AI247" s="3">
        <f>SUMIF(AA220:AA245,"=16670159",V220:V245)</f>
        <v>1.9100000000000001</v>
      </c>
      <c r="AJ247" s="3">
        <f>ROUND(SUMIF(AA220:AA245,"=16670159",W220:W245),2)</f>
        <v>0</v>
      </c>
      <c r="AK247" s="3">
        <f>ROUND(SUMIF(AA220:AA245,"=16670159",X220:X245),2)</f>
        <v>7984.48</v>
      </c>
      <c r="AL247" s="3">
        <f>ROUND(SUMIF(AA220:AA245,"=16670159",Y220:Y245),2)</f>
        <v>5463.06</v>
      </c>
      <c r="AM247" s="3"/>
      <c r="AN247" s="3"/>
      <c r="AO247" s="3">
        <f t="shared" ref="AO247:BC247" si="276">ROUND(BX247,2)</f>
        <v>0</v>
      </c>
      <c r="AP247" s="3">
        <f t="shared" si="276"/>
        <v>0</v>
      </c>
      <c r="AQ247" s="3">
        <f t="shared" si="276"/>
        <v>0</v>
      </c>
      <c r="AR247" s="3">
        <f t="shared" si="276"/>
        <v>72221.100000000006</v>
      </c>
      <c r="AS247" s="3">
        <f t="shared" si="276"/>
        <v>0</v>
      </c>
      <c r="AT247" s="3">
        <f t="shared" si="276"/>
        <v>72221.100000000006</v>
      </c>
      <c r="AU247" s="3">
        <f t="shared" si="276"/>
        <v>0</v>
      </c>
      <c r="AV247" s="3">
        <f t="shared" si="276"/>
        <v>50246.41</v>
      </c>
      <c r="AW247" s="3">
        <f t="shared" si="276"/>
        <v>50246.41</v>
      </c>
      <c r="AX247" s="3">
        <f t="shared" si="276"/>
        <v>0</v>
      </c>
      <c r="AY247" s="3">
        <f t="shared" si="276"/>
        <v>50246.41</v>
      </c>
      <c r="AZ247" s="3">
        <f t="shared" si="276"/>
        <v>0</v>
      </c>
      <c r="BA247" s="3">
        <f t="shared" si="276"/>
        <v>0</v>
      </c>
      <c r="BB247" s="3">
        <f t="shared" si="276"/>
        <v>0</v>
      </c>
      <c r="BC247" s="3">
        <f t="shared" si="276"/>
        <v>0</v>
      </c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>
        <f>ROUND(SUMIF(AA220:AA245,"=16670159",FQ220:FQ245),2)</f>
        <v>0</v>
      </c>
      <c r="BY247" s="3">
        <f>ROUND(SUMIF(AA220:AA245,"=16670159",FR220:FR245),2)</f>
        <v>0</v>
      </c>
      <c r="BZ247" s="3">
        <f>ROUND(SUMIF(AA220:AA245,"=16670159",GL220:GL245),2)</f>
        <v>0</v>
      </c>
      <c r="CA247" s="3">
        <f>ROUND(SUMIF(AA220:AA245,"=16670159",GM220:GM245),2)</f>
        <v>72221.100000000006</v>
      </c>
      <c r="CB247" s="3">
        <f>ROUND(SUMIF(AA220:AA245,"=16670159",GN220:GN245),2)</f>
        <v>0</v>
      </c>
      <c r="CC247" s="3">
        <f>ROUND(SUMIF(AA220:AA245,"=16670159",GO220:GO245),2)</f>
        <v>72221.100000000006</v>
      </c>
      <c r="CD247" s="3">
        <f>ROUND(SUMIF(AA220:AA245,"=16670159",GP220:GP245),2)</f>
        <v>0</v>
      </c>
      <c r="CE247" s="3">
        <f>AC247-BX247</f>
        <v>50246.41</v>
      </c>
      <c r="CF247" s="3">
        <f>AC247-BY247</f>
        <v>50246.41</v>
      </c>
      <c r="CG247" s="3">
        <f>BX247-BZ247</f>
        <v>0</v>
      </c>
      <c r="CH247" s="3">
        <f>AC247-BX247-BY247+BZ247</f>
        <v>50246.41</v>
      </c>
      <c r="CI247" s="3">
        <f>BY247-BZ247</f>
        <v>0</v>
      </c>
      <c r="CJ247" s="3">
        <f>ROUND(SUMIF(AA220:AA245,"=16670159",GX220:GX245),2)</f>
        <v>0</v>
      </c>
      <c r="CK247" s="3">
        <f>ROUND(SUMIF(AA220:AA245,"=16670159",GY220:GY245),2)</f>
        <v>0</v>
      </c>
      <c r="CL247" s="3">
        <f>ROUND(SUMIF(AA220:AA245,"=16670159",GZ220:GZ245),2)</f>
        <v>0</v>
      </c>
      <c r="CM247" s="3"/>
      <c r="CN247" s="3"/>
      <c r="CO247" s="3"/>
      <c r="CP247" s="3"/>
      <c r="CQ247" s="3"/>
      <c r="CR247" s="3"/>
      <c r="CS247" s="3"/>
      <c r="CT247" s="3"/>
      <c r="CU247" s="3"/>
      <c r="CV247" s="3"/>
      <c r="CW247" s="3"/>
      <c r="CX247" s="3"/>
      <c r="CY247" s="3"/>
      <c r="CZ247" s="3"/>
      <c r="DA247" s="3"/>
      <c r="DB247" s="3"/>
      <c r="DC247" s="3"/>
      <c r="DD247" s="3"/>
      <c r="DE247" s="3"/>
      <c r="DF247" s="3"/>
      <c r="DG247" s="4">
        <f t="shared" ref="DG247:DL247" si="277">ROUND(DT247,2)</f>
        <v>384828.87</v>
      </c>
      <c r="DH247" s="4">
        <f t="shared" si="277"/>
        <v>329146.53000000003</v>
      </c>
      <c r="DI247" s="4">
        <f t="shared" si="277"/>
        <v>964.22</v>
      </c>
      <c r="DJ247" s="4">
        <f t="shared" si="277"/>
        <v>164.65</v>
      </c>
      <c r="DK247" s="4">
        <f t="shared" si="277"/>
        <v>54718.12</v>
      </c>
      <c r="DL247" s="4">
        <f t="shared" si="277"/>
        <v>0</v>
      </c>
      <c r="DM247" s="4">
        <f>DZ247</f>
        <v>884.78099999999995</v>
      </c>
      <c r="DN247" s="4">
        <f>EA247</f>
        <v>1.9100000000000001</v>
      </c>
      <c r="DO247" s="4">
        <f>ROUND(EB247,2)</f>
        <v>0</v>
      </c>
      <c r="DP247" s="4">
        <f>ROUND(EC247,2)</f>
        <v>52138.64</v>
      </c>
      <c r="DQ247" s="4">
        <f>ROUND(ED247,2)</f>
        <v>35673.800000000003</v>
      </c>
      <c r="DR247" s="4"/>
      <c r="DS247" s="4"/>
      <c r="DT247" s="4">
        <f>ROUND(SUMIF(AA220:AA245,"=16670161",O220:O245),2)</f>
        <v>384828.87</v>
      </c>
      <c r="DU247" s="4">
        <f>ROUND(SUMIF(AA220:AA245,"=16670161",P220:P245),2)</f>
        <v>329146.53000000003</v>
      </c>
      <c r="DV247" s="4">
        <f>ROUND(SUMIF(AA220:AA245,"=16670161",Q220:Q245),2)</f>
        <v>964.22</v>
      </c>
      <c r="DW247" s="4">
        <f>ROUND(SUMIF(AA220:AA245,"=16670161",R220:R245),2)</f>
        <v>164.65</v>
      </c>
      <c r="DX247" s="4">
        <f>ROUND(SUMIF(AA220:AA245,"=16670161",S220:S245),2)</f>
        <v>54718.12</v>
      </c>
      <c r="DY247" s="4">
        <f>ROUND(SUMIF(AA220:AA245,"=16670161",T220:T245),2)</f>
        <v>0</v>
      </c>
      <c r="DZ247" s="4">
        <f>SUMIF(AA220:AA245,"=16670161",U220:U245)</f>
        <v>884.78099999999995</v>
      </c>
      <c r="EA247" s="4">
        <f>SUMIF(AA220:AA245,"=16670161",V220:V245)</f>
        <v>1.9100000000000001</v>
      </c>
      <c r="EB247" s="4">
        <f>ROUND(SUMIF(AA220:AA245,"=16670161",W220:W245),2)</f>
        <v>0</v>
      </c>
      <c r="EC247" s="4">
        <f>ROUND(SUMIF(AA220:AA245,"=16670161",X220:X245),2)</f>
        <v>52138.64</v>
      </c>
      <c r="ED247" s="4">
        <f>ROUND(SUMIF(AA220:AA245,"=16670161",Y220:Y245),2)</f>
        <v>35673.800000000003</v>
      </c>
      <c r="EE247" s="4"/>
      <c r="EF247" s="4"/>
      <c r="EG247" s="4">
        <f t="shared" ref="EG247:EU247" si="278">ROUND(FP247,2)</f>
        <v>0</v>
      </c>
      <c r="EH247" s="4">
        <f t="shared" si="278"/>
        <v>0</v>
      </c>
      <c r="EI247" s="4">
        <f t="shared" si="278"/>
        <v>0</v>
      </c>
      <c r="EJ247" s="4">
        <f t="shared" si="278"/>
        <v>472641.31</v>
      </c>
      <c r="EK247" s="4">
        <f t="shared" si="278"/>
        <v>0</v>
      </c>
      <c r="EL247" s="4">
        <f t="shared" si="278"/>
        <v>472641.31</v>
      </c>
      <c r="EM247" s="4">
        <f t="shared" si="278"/>
        <v>0</v>
      </c>
      <c r="EN247" s="4">
        <f t="shared" si="278"/>
        <v>329146.53000000003</v>
      </c>
      <c r="EO247" s="4">
        <f t="shared" si="278"/>
        <v>329146.53000000003</v>
      </c>
      <c r="EP247" s="4">
        <f t="shared" si="278"/>
        <v>0</v>
      </c>
      <c r="EQ247" s="4">
        <f t="shared" si="278"/>
        <v>329146.53000000003</v>
      </c>
      <c r="ER247" s="4">
        <f t="shared" si="278"/>
        <v>0</v>
      </c>
      <c r="ES247" s="4">
        <f t="shared" si="278"/>
        <v>0</v>
      </c>
      <c r="ET247" s="4">
        <f t="shared" si="278"/>
        <v>0</v>
      </c>
      <c r="EU247" s="4">
        <f t="shared" si="278"/>
        <v>0</v>
      </c>
      <c r="EV247" s="4"/>
      <c r="EW247" s="4"/>
      <c r="EX247" s="4"/>
      <c r="EY247" s="4"/>
      <c r="EZ247" s="4"/>
      <c r="FA247" s="4"/>
      <c r="FB247" s="4"/>
      <c r="FC247" s="4"/>
      <c r="FD247" s="4"/>
      <c r="FE247" s="4"/>
      <c r="FF247" s="4"/>
      <c r="FG247" s="4"/>
      <c r="FH247" s="4"/>
      <c r="FI247" s="4"/>
      <c r="FJ247" s="4"/>
      <c r="FK247" s="4"/>
      <c r="FL247" s="4"/>
      <c r="FM247" s="4"/>
      <c r="FN247" s="4"/>
      <c r="FO247" s="4"/>
      <c r="FP247" s="4">
        <f>ROUND(SUMIF(AA220:AA245,"=16670161",FQ220:FQ245),2)</f>
        <v>0</v>
      </c>
      <c r="FQ247" s="4">
        <f>ROUND(SUMIF(AA220:AA245,"=16670161",FR220:FR245),2)</f>
        <v>0</v>
      </c>
      <c r="FR247" s="4">
        <f>ROUND(SUMIF(AA220:AA245,"=16670161",GL220:GL245),2)</f>
        <v>0</v>
      </c>
      <c r="FS247" s="4">
        <f>ROUND(SUMIF(AA220:AA245,"=16670161",GM220:GM245),2)</f>
        <v>472641.31</v>
      </c>
      <c r="FT247" s="4">
        <f>ROUND(SUMIF(AA220:AA245,"=16670161",GN220:GN245),2)</f>
        <v>0</v>
      </c>
      <c r="FU247" s="4">
        <f>ROUND(SUMIF(AA220:AA245,"=16670161",GO220:GO245),2)</f>
        <v>472641.31</v>
      </c>
      <c r="FV247" s="4">
        <f>ROUND(SUMIF(AA220:AA245,"=16670161",GP220:GP245),2)</f>
        <v>0</v>
      </c>
      <c r="FW247" s="4">
        <f>DU247-FP247</f>
        <v>329146.53000000003</v>
      </c>
      <c r="FX247" s="4">
        <f>DU247-FQ247</f>
        <v>329146.53000000003</v>
      </c>
      <c r="FY247" s="4">
        <f>FP247-FR247</f>
        <v>0</v>
      </c>
      <c r="FZ247" s="4">
        <f>DU247-FP247-FQ247+FR247</f>
        <v>329146.53000000003</v>
      </c>
      <c r="GA247" s="4">
        <f>FQ247-FR247</f>
        <v>0</v>
      </c>
      <c r="GB247" s="4">
        <f>ROUND(SUMIF(AA220:AA245,"=16670161",GX220:GX245),2)</f>
        <v>0</v>
      </c>
      <c r="GC247" s="4">
        <f>ROUND(SUMIF(AA220:AA245,"=16670161",GY220:GY245),2)</f>
        <v>0</v>
      </c>
      <c r="GD247" s="4">
        <f>ROUND(SUMIF(AA220:AA245,"=16670161",GZ220:GZ245),2)</f>
        <v>0</v>
      </c>
      <c r="GE247" s="4"/>
      <c r="GF247" s="4"/>
      <c r="GG247" s="4"/>
      <c r="GH247" s="4"/>
      <c r="GI247" s="4"/>
      <c r="GJ247" s="4"/>
      <c r="GK247" s="4"/>
      <c r="GL247" s="4"/>
      <c r="GM247" s="4"/>
      <c r="GN247" s="4"/>
      <c r="GO247" s="4"/>
      <c r="GP247" s="4"/>
      <c r="GQ247" s="4"/>
      <c r="GR247" s="4"/>
      <c r="GS247" s="4"/>
      <c r="GT247" s="4"/>
      <c r="GU247" s="4"/>
      <c r="GV247" s="4"/>
      <c r="GW247" s="4"/>
      <c r="GX247" s="4">
        <v>0</v>
      </c>
    </row>
    <row r="249" spans="1:255" x14ac:dyDescent="0.2">
      <c r="A249" s="5">
        <v>50</v>
      </c>
      <c r="B249" s="5">
        <v>0</v>
      </c>
      <c r="C249" s="5">
        <v>0</v>
      </c>
      <c r="D249" s="5">
        <v>1</v>
      </c>
      <c r="E249" s="5">
        <v>201</v>
      </c>
      <c r="F249" s="5">
        <f>ROUND(Source!O247,O249)</f>
        <v>58773.56</v>
      </c>
      <c r="G249" s="5" t="s">
        <v>48</v>
      </c>
      <c r="H249" s="5" t="s">
        <v>49</v>
      </c>
      <c r="I249" s="5"/>
      <c r="J249" s="5"/>
      <c r="K249" s="5">
        <v>201</v>
      </c>
      <c r="L249" s="5">
        <v>1</v>
      </c>
      <c r="M249" s="5">
        <v>3</v>
      </c>
      <c r="N249" s="5" t="s">
        <v>6</v>
      </c>
      <c r="O249" s="5">
        <v>2</v>
      </c>
      <c r="P249" s="5">
        <f>ROUND(Source!DG247,O249)</f>
        <v>384828.87</v>
      </c>
      <c r="Q249" s="5"/>
      <c r="R249" s="5"/>
      <c r="S249" s="5"/>
      <c r="T249" s="5"/>
      <c r="U249" s="5"/>
      <c r="V249" s="5"/>
      <c r="W249" s="5"/>
    </row>
    <row r="250" spans="1:255" x14ac:dyDescent="0.2">
      <c r="A250" s="5">
        <v>50</v>
      </c>
      <c r="B250" s="5">
        <v>0</v>
      </c>
      <c r="C250" s="5">
        <v>0</v>
      </c>
      <c r="D250" s="5">
        <v>1</v>
      </c>
      <c r="E250" s="5">
        <v>202</v>
      </c>
      <c r="F250" s="5">
        <f>ROUND(Source!P247,O250)</f>
        <v>50246.41</v>
      </c>
      <c r="G250" s="5" t="s">
        <v>50</v>
      </c>
      <c r="H250" s="5" t="s">
        <v>51</v>
      </c>
      <c r="I250" s="5"/>
      <c r="J250" s="5"/>
      <c r="K250" s="5">
        <v>202</v>
      </c>
      <c r="L250" s="5">
        <v>2</v>
      </c>
      <c r="M250" s="5">
        <v>3</v>
      </c>
      <c r="N250" s="5" t="s">
        <v>6</v>
      </c>
      <c r="O250" s="5">
        <v>2</v>
      </c>
      <c r="P250" s="5">
        <f>ROUND(Source!DH247,O250)</f>
        <v>329146.53000000003</v>
      </c>
      <c r="Q250" s="5"/>
      <c r="R250" s="5"/>
      <c r="S250" s="5"/>
      <c r="T250" s="5"/>
      <c r="U250" s="5"/>
      <c r="V250" s="5"/>
      <c r="W250" s="5"/>
    </row>
    <row r="251" spans="1:255" x14ac:dyDescent="0.2">
      <c r="A251" s="5">
        <v>50</v>
      </c>
      <c r="B251" s="5">
        <v>0</v>
      </c>
      <c r="C251" s="5">
        <v>0</v>
      </c>
      <c r="D251" s="5">
        <v>1</v>
      </c>
      <c r="E251" s="5">
        <v>222</v>
      </c>
      <c r="F251" s="5">
        <f>ROUND(Source!AO247,O251)</f>
        <v>0</v>
      </c>
      <c r="G251" s="5" t="s">
        <v>52</v>
      </c>
      <c r="H251" s="5" t="s">
        <v>53</v>
      </c>
      <c r="I251" s="5"/>
      <c r="J251" s="5"/>
      <c r="K251" s="5">
        <v>222</v>
      </c>
      <c r="L251" s="5">
        <v>3</v>
      </c>
      <c r="M251" s="5">
        <v>3</v>
      </c>
      <c r="N251" s="5" t="s">
        <v>6</v>
      </c>
      <c r="O251" s="5">
        <v>2</v>
      </c>
      <c r="P251" s="5">
        <f>ROUND(Source!EG247,O251)</f>
        <v>0</v>
      </c>
      <c r="Q251" s="5"/>
      <c r="R251" s="5"/>
      <c r="S251" s="5"/>
      <c r="T251" s="5"/>
      <c r="U251" s="5"/>
      <c r="V251" s="5"/>
      <c r="W251" s="5"/>
    </row>
    <row r="252" spans="1:255" x14ac:dyDescent="0.2">
      <c r="A252" s="5">
        <v>50</v>
      </c>
      <c r="B252" s="5">
        <v>0</v>
      </c>
      <c r="C252" s="5">
        <v>0</v>
      </c>
      <c r="D252" s="5">
        <v>1</v>
      </c>
      <c r="E252" s="5">
        <v>225</v>
      </c>
      <c r="F252" s="5">
        <f>ROUND(Source!AV247,O252)</f>
        <v>50246.41</v>
      </c>
      <c r="G252" s="5" t="s">
        <v>54</v>
      </c>
      <c r="H252" s="5" t="s">
        <v>55</v>
      </c>
      <c r="I252" s="5"/>
      <c r="J252" s="5"/>
      <c r="K252" s="5">
        <v>225</v>
      </c>
      <c r="L252" s="5">
        <v>4</v>
      </c>
      <c r="M252" s="5">
        <v>3</v>
      </c>
      <c r="N252" s="5" t="s">
        <v>6</v>
      </c>
      <c r="O252" s="5">
        <v>2</v>
      </c>
      <c r="P252" s="5">
        <f>ROUND(Source!EN247,O252)</f>
        <v>329146.53000000003</v>
      </c>
      <c r="Q252" s="5"/>
      <c r="R252" s="5"/>
      <c r="S252" s="5"/>
      <c r="T252" s="5"/>
      <c r="U252" s="5"/>
      <c r="V252" s="5"/>
      <c r="W252" s="5"/>
    </row>
    <row r="253" spans="1:255" x14ac:dyDescent="0.2">
      <c r="A253" s="5">
        <v>50</v>
      </c>
      <c r="B253" s="5">
        <v>0</v>
      </c>
      <c r="C253" s="5">
        <v>0</v>
      </c>
      <c r="D253" s="5">
        <v>1</v>
      </c>
      <c r="E253" s="5">
        <v>226</v>
      </c>
      <c r="F253" s="5">
        <f>ROUND(Source!AW247,O253)</f>
        <v>50246.41</v>
      </c>
      <c r="G253" s="5" t="s">
        <v>56</v>
      </c>
      <c r="H253" s="5" t="s">
        <v>57</v>
      </c>
      <c r="I253" s="5"/>
      <c r="J253" s="5"/>
      <c r="K253" s="5">
        <v>226</v>
      </c>
      <c r="L253" s="5">
        <v>5</v>
      </c>
      <c r="M253" s="5">
        <v>3</v>
      </c>
      <c r="N253" s="5" t="s">
        <v>6</v>
      </c>
      <c r="O253" s="5">
        <v>2</v>
      </c>
      <c r="P253" s="5">
        <f>ROUND(Source!EO247,O253)</f>
        <v>329146.53000000003</v>
      </c>
      <c r="Q253" s="5"/>
      <c r="R253" s="5"/>
      <c r="S253" s="5"/>
      <c r="T253" s="5"/>
      <c r="U253" s="5"/>
      <c r="V253" s="5"/>
      <c r="W253" s="5"/>
    </row>
    <row r="254" spans="1:255" x14ac:dyDescent="0.2">
      <c r="A254" s="5">
        <v>50</v>
      </c>
      <c r="B254" s="5">
        <v>0</v>
      </c>
      <c r="C254" s="5">
        <v>0</v>
      </c>
      <c r="D254" s="5">
        <v>1</v>
      </c>
      <c r="E254" s="5">
        <v>227</v>
      </c>
      <c r="F254" s="5">
        <f>ROUND(Source!AX247,O254)</f>
        <v>0</v>
      </c>
      <c r="G254" s="5" t="s">
        <v>58</v>
      </c>
      <c r="H254" s="5" t="s">
        <v>59</v>
      </c>
      <c r="I254" s="5"/>
      <c r="J254" s="5"/>
      <c r="K254" s="5">
        <v>227</v>
      </c>
      <c r="L254" s="5">
        <v>6</v>
      </c>
      <c r="M254" s="5">
        <v>3</v>
      </c>
      <c r="N254" s="5" t="s">
        <v>6</v>
      </c>
      <c r="O254" s="5">
        <v>2</v>
      </c>
      <c r="P254" s="5">
        <f>ROUND(Source!EP247,O254)</f>
        <v>0</v>
      </c>
      <c r="Q254" s="5"/>
      <c r="R254" s="5"/>
      <c r="S254" s="5"/>
      <c r="T254" s="5"/>
      <c r="U254" s="5"/>
      <c r="V254" s="5"/>
      <c r="W254" s="5"/>
    </row>
    <row r="255" spans="1:255" x14ac:dyDescent="0.2">
      <c r="A255" s="5">
        <v>50</v>
      </c>
      <c r="B255" s="5">
        <v>0</v>
      </c>
      <c r="C255" s="5">
        <v>0</v>
      </c>
      <c r="D255" s="5">
        <v>1</v>
      </c>
      <c r="E255" s="5">
        <v>228</v>
      </c>
      <c r="F255" s="5">
        <f>ROUND(Source!AY247,O255)</f>
        <v>50246.41</v>
      </c>
      <c r="G255" s="5" t="s">
        <v>60</v>
      </c>
      <c r="H255" s="5" t="s">
        <v>61</v>
      </c>
      <c r="I255" s="5"/>
      <c r="J255" s="5"/>
      <c r="K255" s="5">
        <v>228</v>
      </c>
      <c r="L255" s="5">
        <v>7</v>
      </c>
      <c r="M255" s="5">
        <v>3</v>
      </c>
      <c r="N255" s="5" t="s">
        <v>6</v>
      </c>
      <c r="O255" s="5">
        <v>2</v>
      </c>
      <c r="P255" s="5">
        <f>ROUND(Source!EQ247,O255)</f>
        <v>329146.53000000003</v>
      </c>
      <c r="Q255" s="5"/>
      <c r="R255" s="5"/>
      <c r="S255" s="5"/>
      <c r="T255" s="5"/>
      <c r="U255" s="5"/>
      <c r="V255" s="5"/>
      <c r="W255" s="5"/>
    </row>
    <row r="256" spans="1:255" x14ac:dyDescent="0.2">
      <c r="A256" s="5">
        <v>50</v>
      </c>
      <c r="B256" s="5">
        <v>0</v>
      </c>
      <c r="C256" s="5">
        <v>0</v>
      </c>
      <c r="D256" s="5">
        <v>1</v>
      </c>
      <c r="E256" s="5">
        <v>216</v>
      </c>
      <c r="F256" s="5">
        <f>ROUND(Source!AP247,O256)</f>
        <v>0</v>
      </c>
      <c r="G256" s="5" t="s">
        <v>62</v>
      </c>
      <c r="H256" s="5" t="s">
        <v>63</v>
      </c>
      <c r="I256" s="5"/>
      <c r="J256" s="5"/>
      <c r="K256" s="5">
        <v>216</v>
      </c>
      <c r="L256" s="5">
        <v>8</v>
      </c>
      <c r="M256" s="5">
        <v>3</v>
      </c>
      <c r="N256" s="5" t="s">
        <v>6</v>
      </c>
      <c r="O256" s="5">
        <v>2</v>
      </c>
      <c r="P256" s="5">
        <f>ROUND(Source!EH247,O256)</f>
        <v>0</v>
      </c>
      <c r="Q256" s="5"/>
      <c r="R256" s="5"/>
      <c r="S256" s="5"/>
      <c r="T256" s="5"/>
      <c r="U256" s="5"/>
      <c r="V256" s="5"/>
      <c r="W256" s="5"/>
    </row>
    <row r="257" spans="1:23" x14ac:dyDescent="0.2">
      <c r="A257" s="5">
        <v>50</v>
      </c>
      <c r="B257" s="5">
        <v>0</v>
      </c>
      <c r="C257" s="5">
        <v>0</v>
      </c>
      <c r="D257" s="5">
        <v>1</v>
      </c>
      <c r="E257" s="5">
        <v>223</v>
      </c>
      <c r="F257" s="5">
        <f>ROUND(Source!AQ247,O257)</f>
        <v>0</v>
      </c>
      <c r="G257" s="5" t="s">
        <v>64</v>
      </c>
      <c r="H257" s="5" t="s">
        <v>65</v>
      </c>
      <c r="I257" s="5"/>
      <c r="J257" s="5"/>
      <c r="K257" s="5">
        <v>223</v>
      </c>
      <c r="L257" s="5">
        <v>9</v>
      </c>
      <c r="M257" s="5">
        <v>3</v>
      </c>
      <c r="N257" s="5" t="s">
        <v>6</v>
      </c>
      <c r="O257" s="5">
        <v>2</v>
      </c>
      <c r="P257" s="5">
        <f>ROUND(Source!EI247,O257)</f>
        <v>0</v>
      </c>
      <c r="Q257" s="5"/>
      <c r="R257" s="5"/>
      <c r="S257" s="5"/>
      <c r="T257" s="5"/>
      <c r="U257" s="5"/>
      <c r="V257" s="5"/>
      <c r="W257" s="5"/>
    </row>
    <row r="258" spans="1:23" x14ac:dyDescent="0.2">
      <c r="A258" s="5">
        <v>50</v>
      </c>
      <c r="B258" s="5">
        <v>0</v>
      </c>
      <c r="C258" s="5">
        <v>0</v>
      </c>
      <c r="D258" s="5">
        <v>1</v>
      </c>
      <c r="E258" s="5">
        <v>229</v>
      </c>
      <c r="F258" s="5">
        <f>ROUND(Source!AZ247,O258)</f>
        <v>0</v>
      </c>
      <c r="G258" s="5" t="s">
        <v>66</v>
      </c>
      <c r="H258" s="5" t="s">
        <v>67</v>
      </c>
      <c r="I258" s="5"/>
      <c r="J258" s="5"/>
      <c r="K258" s="5">
        <v>229</v>
      </c>
      <c r="L258" s="5">
        <v>10</v>
      </c>
      <c r="M258" s="5">
        <v>3</v>
      </c>
      <c r="N258" s="5" t="s">
        <v>6</v>
      </c>
      <c r="O258" s="5">
        <v>2</v>
      </c>
      <c r="P258" s="5">
        <f>ROUND(Source!ER247,O258)</f>
        <v>0</v>
      </c>
      <c r="Q258" s="5"/>
      <c r="R258" s="5"/>
      <c r="S258" s="5"/>
      <c r="T258" s="5"/>
      <c r="U258" s="5"/>
      <c r="V258" s="5"/>
      <c r="W258" s="5"/>
    </row>
    <row r="259" spans="1:23" x14ac:dyDescent="0.2">
      <c r="A259" s="5">
        <v>50</v>
      </c>
      <c r="B259" s="5">
        <v>0</v>
      </c>
      <c r="C259" s="5">
        <v>0</v>
      </c>
      <c r="D259" s="5">
        <v>1</v>
      </c>
      <c r="E259" s="5">
        <v>203</v>
      </c>
      <c r="F259" s="5">
        <f>ROUND(Source!Q247,O259)</f>
        <v>147.66</v>
      </c>
      <c r="G259" s="5" t="s">
        <v>68</v>
      </c>
      <c r="H259" s="5" t="s">
        <v>69</v>
      </c>
      <c r="I259" s="5"/>
      <c r="J259" s="5"/>
      <c r="K259" s="5">
        <v>203</v>
      </c>
      <c r="L259" s="5">
        <v>11</v>
      </c>
      <c r="M259" s="5">
        <v>3</v>
      </c>
      <c r="N259" s="5" t="s">
        <v>6</v>
      </c>
      <c r="O259" s="5">
        <v>2</v>
      </c>
      <c r="P259" s="5">
        <f>ROUND(Source!DI247,O259)</f>
        <v>964.22</v>
      </c>
      <c r="Q259" s="5"/>
      <c r="R259" s="5"/>
      <c r="S259" s="5"/>
      <c r="T259" s="5"/>
      <c r="U259" s="5"/>
      <c r="V259" s="5"/>
      <c r="W259" s="5"/>
    </row>
    <row r="260" spans="1:23" x14ac:dyDescent="0.2">
      <c r="A260" s="5">
        <v>50</v>
      </c>
      <c r="B260" s="5">
        <v>0</v>
      </c>
      <c r="C260" s="5">
        <v>0</v>
      </c>
      <c r="D260" s="5">
        <v>1</v>
      </c>
      <c r="E260" s="5">
        <v>231</v>
      </c>
      <c r="F260" s="5">
        <f>ROUND(Source!BB247,O260)</f>
        <v>0</v>
      </c>
      <c r="G260" s="5" t="s">
        <v>70</v>
      </c>
      <c r="H260" s="5" t="s">
        <v>71</v>
      </c>
      <c r="I260" s="5"/>
      <c r="J260" s="5"/>
      <c r="K260" s="5">
        <v>231</v>
      </c>
      <c r="L260" s="5">
        <v>12</v>
      </c>
      <c r="M260" s="5">
        <v>3</v>
      </c>
      <c r="N260" s="5" t="s">
        <v>6</v>
      </c>
      <c r="O260" s="5">
        <v>2</v>
      </c>
      <c r="P260" s="5">
        <f>ROUND(Source!ET247,O260)</f>
        <v>0</v>
      </c>
      <c r="Q260" s="5"/>
      <c r="R260" s="5"/>
      <c r="S260" s="5"/>
      <c r="T260" s="5"/>
      <c r="U260" s="5"/>
      <c r="V260" s="5"/>
      <c r="W260" s="5"/>
    </row>
    <row r="261" spans="1:23" x14ac:dyDescent="0.2">
      <c r="A261" s="5">
        <v>50</v>
      </c>
      <c r="B261" s="5">
        <v>0</v>
      </c>
      <c r="C261" s="5">
        <v>0</v>
      </c>
      <c r="D261" s="5">
        <v>1</v>
      </c>
      <c r="E261" s="5">
        <v>204</v>
      </c>
      <c r="F261" s="5">
        <f>ROUND(Source!R247,O261)</f>
        <v>25.22</v>
      </c>
      <c r="G261" s="5" t="s">
        <v>72</v>
      </c>
      <c r="H261" s="5" t="s">
        <v>73</v>
      </c>
      <c r="I261" s="5"/>
      <c r="J261" s="5"/>
      <c r="K261" s="5">
        <v>204</v>
      </c>
      <c r="L261" s="5">
        <v>13</v>
      </c>
      <c r="M261" s="5">
        <v>3</v>
      </c>
      <c r="N261" s="5" t="s">
        <v>6</v>
      </c>
      <c r="O261" s="5">
        <v>2</v>
      </c>
      <c r="P261" s="5">
        <f>ROUND(Source!DJ247,O261)</f>
        <v>164.65</v>
      </c>
      <c r="Q261" s="5"/>
      <c r="R261" s="5"/>
      <c r="S261" s="5"/>
      <c r="T261" s="5"/>
      <c r="U261" s="5"/>
      <c r="V261" s="5"/>
      <c r="W261" s="5"/>
    </row>
    <row r="262" spans="1:23" x14ac:dyDescent="0.2">
      <c r="A262" s="5">
        <v>50</v>
      </c>
      <c r="B262" s="5">
        <v>0</v>
      </c>
      <c r="C262" s="5">
        <v>0</v>
      </c>
      <c r="D262" s="5">
        <v>1</v>
      </c>
      <c r="E262" s="5">
        <v>205</v>
      </c>
      <c r="F262" s="5">
        <f>ROUND(Source!S247,O262)</f>
        <v>8379.49</v>
      </c>
      <c r="G262" s="5" t="s">
        <v>74</v>
      </c>
      <c r="H262" s="5" t="s">
        <v>75</v>
      </c>
      <c r="I262" s="5"/>
      <c r="J262" s="5"/>
      <c r="K262" s="5">
        <v>205</v>
      </c>
      <c r="L262" s="5">
        <v>14</v>
      </c>
      <c r="M262" s="5">
        <v>3</v>
      </c>
      <c r="N262" s="5" t="s">
        <v>6</v>
      </c>
      <c r="O262" s="5">
        <v>2</v>
      </c>
      <c r="P262" s="5">
        <f>ROUND(Source!DK247,O262)</f>
        <v>54718.12</v>
      </c>
      <c r="Q262" s="5"/>
      <c r="R262" s="5"/>
      <c r="S262" s="5"/>
      <c r="T262" s="5"/>
      <c r="U262" s="5"/>
      <c r="V262" s="5"/>
      <c r="W262" s="5"/>
    </row>
    <row r="263" spans="1:23" x14ac:dyDescent="0.2">
      <c r="A263" s="5">
        <v>50</v>
      </c>
      <c r="B263" s="5">
        <v>0</v>
      </c>
      <c r="C263" s="5">
        <v>0</v>
      </c>
      <c r="D263" s="5">
        <v>1</v>
      </c>
      <c r="E263" s="5">
        <v>232</v>
      </c>
      <c r="F263" s="5">
        <f>ROUND(Source!BC247,O263)</f>
        <v>0</v>
      </c>
      <c r="G263" s="5" t="s">
        <v>76</v>
      </c>
      <c r="H263" s="5" t="s">
        <v>77</v>
      </c>
      <c r="I263" s="5"/>
      <c r="J263" s="5"/>
      <c r="K263" s="5">
        <v>232</v>
      </c>
      <c r="L263" s="5">
        <v>15</v>
      </c>
      <c r="M263" s="5">
        <v>3</v>
      </c>
      <c r="N263" s="5" t="s">
        <v>6</v>
      </c>
      <c r="O263" s="5">
        <v>2</v>
      </c>
      <c r="P263" s="5">
        <f>ROUND(Source!EU247,O263)</f>
        <v>0</v>
      </c>
      <c r="Q263" s="5"/>
      <c r="R263" s="5"/>
      <c r="S263" s="5"/>
      <c r="T263" s="5"/>
      <c r="U263" s="5"/>
      <c r="V263" s="5"/>
      <c r="W263" s="5"/>
    </row>
    <row r="264" spans="1:23" x14ac:dyDescent="0.2">
      <c r="A264" s="5">
        <v>50</v>
      </c>
      <c r="B264" s="5">
        <v>0</v>
      </c>
      <c r="C264" s="5">
        <v>0</v>
      </c>
      <c r="D264" s="5">
        <v>1</v>
      </c>
      <c r="E264" s="5">
        <v>214</v>
      </c>
      <c r="F264" s="5">
        <f>ROUND(Source!AS247,O264)</f>
        <v>0</v>
      </c>
      <c r="G264" s="5" t="s">
        <v>78</v>
      </c>
      <c r="H264" s="5" t="s">
        <v>79</v>
      </c>
      <c r="I264" s="5"/>
      <c r="J264" s="5"/>
      <c r="K264" s="5">
        <v>214</v>
      </c>
      <c r="L264" s="5">
        <v>16</v>
      </c>
      <c r="M264" s="5">
        <v>3</v>
      </c>
      <c r="N264" s="5" t="s">
        <v>6</v>
      </c>
      <c r="O264" s="5">
        <v>2</v>
      </c>
      <c r="P264" s="5">
        <f>ROUND(Source!EK247,O264)</f>
        <v>0</v>
      </c>
      <c r="Q264" s="5"/>
      <c r="R264" s="5"/>
      <c r="S264" s="5"/>
      <c r="T264" s="5"/>
      <c r="U264" s="5"/>
      <c r="V264" s="5"/>
      <c r="W264" s="5"/>
    </row>
    <row r="265" spans="1:23" x14ac:dyDescent="0.2">
      <c r="A265" s="5">
        <v>50</v>
      </c>
      <c r="B265" s="5">
        <v>0</v>
      </c>
      <c r="C265" s="5">
        <v>0</v>
      </c>
      <c r="D265" s="5">
        <v>1</v>
      </c>
      <c r="E265" s="5">
        <v>215</v>
      </c>
      <c r="F265" s="5">
        <f>ROUND(Source!AT247,O265)</f>
        <v>72221.100000000006</v>
      </c>
      <c r="G265" s="5" t="s">
        <v>80</v>
      </c>
      <c r="H265" s="5" t="s">
        <v>81</v>
      </c>
      <c r="I265" s="5"/>
      <c r="J265" s="5"/>
      <c r="K265" s="5">
        <v>215</v>
      </c>
      <c r="L265" s="5">
        <v>17</v>
      </c>
      <c r="M265" s="5">
        <v>3</v>
      </c>
      <c r="N265" s="5" t="s">
        <v>6</v>
      </c>
      <c r="O265" s="5">
        <v>2</v>
      </c>
      <c r="P265" s="5">
        <f>ROUND(Source!EL247,O265)</f>
        <v>472641.31</v>
      </c>
      <c r="Q265" s="5"/>
      <c r="R265" s="5"/>
      <c r="S265" s="5"/>
      <c r="T265" s="5"/>
      <c r="U265" s="5"/>
      <c r="V265" s="5"/>
      <c r="W265" s="5"/>
    </row>
    <row r="266" spans="1:23" x14ac:dyDescent="0.2">
      <c r="A266" s="5">
        <v>50</v>
      </c>
      <c r="B266" s="5">
        <v>0</v>
      </c>
      <c r="C266" s="5">
        <v>0</v>
      </c>
      <c r="D266" s="5">
        <v>1</v>
      </c>
      <c r="E266" s="5">
        <v>217</v>
      </c>
      <c r="F266" s="5">
        <f>ROUND(Source!AU247,O266)</f>
        <v>0</v>
      </c>
      <c r="G266" s="5" t="s">
        <v>82</v>
      </c>
      <c r="H266" s="5" t="s">
        <v>83</v>
      </c>
      <c r="I266" s="5"/>
      <c r="J266" s="5"/>
      <c r="K266" s="5">
        <v>217</v>
      </c>
      <c r="L266" s="5">
        <v>18</v>
      </c>
      <c r="M266" s="5">
        <v>3</v>
      </c>
      <c r="N266" s="5" t="s">
        <v>6</v>
      </c>
      <c r="O266" s="5">
        <v>2</v>
      </c>
      <c r="P266" s="5">
        <f>ROUND(Source!EM247,O266)</f>
        <v>0</v>
      </c>
      <c r="Q266" s="5"/>
      <c r="R266" s="5"/>
      <c r="S266" s="5"/>
      <c r="T266" s="5"/>
      <c r="U266" s="5"/>
      <c r="V266" s="5"/>
      <c r="W266" s="5"/>
    </row>
    <row r="267" spans="1:23" x14ac:dyDescent="0.2">
      <c r="A267" s="5">
        <v>50</v>
      </c>
      <c r="B267" s="5">
        <v>0</v>
      </c>
      <c r="C267" s="5">
        <v>0</v>
      </c>
      <c r="D267" s="5">
        <v>1</v>
      </c>
      <c r="E267" s="5">
        <v>230</v>
      </c>
      <c r="F267" s="5">
        <f>ROUND(Source!BA247,O267)</f>
        <v>0</v>
      </c>
      <c r="G267" s="5" t="s">
        <v>84</v>
      </c>
      <c r="H267" s="5" t="s">
        <v>85</v>
      </c>
      <c r="I267" s="5"/>
      <c r="J267" s="5"/>
      <c r="K267" s="5">
        <v>230</v>
      </c>
      <c r="L267" s="5">
        <v>19</v>
      </c>
      <c r="M267" s="5">
        <v>3</v>
      </c>
      <c r="N267" s="5" t="s">
        <v>6</v>
      </c>
      <c r="O267" s="5">
        <v>2</v>
      </c>
      <c r="P267" s="5">
        <f>ROUND(Source!ES247,O267)</f>
        <v>0</v>
      </c>
      <c r="Q267" s="5"/>
      <c r="R267" s="5"/>
      <c r="S267" s="5"/>
      <c r="T267" s="5"/>
      <c r="U267" s="5"/>
      <c r="V267" s="5"/>
      <c r="W267" s="5"/>
    </row>
    <row r="268" spans="1:23" x14ac:dyDescent="0.2">
      <c r="A268" s="5">
        <v>50</v>
      </c>
      <c r="B268" s="5">
        <v>0</v>
      </c>
      <c r="C268" s="5">
        <v>0</v>
      </c>
      <c r="D268" s="5">
        <v>1</v>
      </c>
      <c r="E268" s="5">
        <v>206</v>
      </c>
      <c r="F268" s="5">
        <f>ROUND(Source!T247,O268)</f>
        <v>0</v>
      </c>
      <c r="G268" s="5" t="s">
        <v>86</v>
      </c>
      <c r="H268" s="5" t="s">
        <v>87</v>
      </c>
      <c r="I268" s="5"/>
      <c r="J268" s="5"/>
      <c r="K268" s="5">
        <v>206</v>
      </c>
      <c r="L268" s="5">
        <v>20</v>
      </c>
      <c r="M268" s="5">
        <v>3</v>
      </c>
      <c r="N268" s="5" t="s">
        <v>6</v>
      </c>
      <c r="O268" s="5">
        <v>2</v>
      </c>
      <c r="P268" s="5">
        <f>ROUND(Source!DL247,O268)</f>
        <v>0</v>
      </c>
      <c r="Q268" s="5"/>
      <c r="R268" s="5"/>
      <c r="S268" s="5"/>
      <c r="T268" s="5"/>
      <c r="U268" s="5"/>
      <c r="V268" s="5"/>
      <c r="W268" s="5"/>
    </row>
    <row r="269" spans="1:23" x14ac:dyDescent="0.2">
      <c r="A269" s="5">
        <v>50</v>
      </c>
      <c r="B269" s="5">
        <v>0</v>
      </c>
      <c r="C269" s="5">
        <v>0</v>
      </c>
      <c r="D269" s="5">
        <v>1</v>
      </c>
      <c r="E269" s="5">
        <v>207</v>
      </c>
      <c r="F269" s="5">
        <f>Source!U247</f>
        <v>884.78099999999995</v>
      </c>
      <c r="G269" s="5" t="s">
        <v>88</v>
      </c>
      <c r="H269" s="5" t="s">
        <v>89</v>
      </c>
      <c r="I269" s="5"/>
      <c r="J269" s="5"/>
      <c r="K269" s="5">
        <v>207</v>
      </c>
      <c r="L269" s="5">
        <v>21</v>
      </c>
      <c r="M269" s="5">
        <v>3</v>
      </c>
      <c r="N269" s="5" t="s">
        <v>6</v>
      </c>
      <c r="O269" s="5">
        <v>-1</v>
      </c>
      <c r="P269" s="5">
        <f>Source!DM247</f>
        <v>884.78099999999995</v>
      </c>
      <c r="Q269" s="5"/>
      <c r="R269" s="5"/>
      <c r="S269" s="5"/>
      <c r="T269" s="5"/>
      <c r="U269" s="5"/>
      <c r="V269" s="5"/>
      <c r="W269" s="5"/>
    </row>
    <row r="270" spans="1:23" x14ac:dyDescent="0.2">
      <c r="A270" s="5">
        <v>50</v>
      </c>
      <c r="B270" s="5">
        <v>0</v>
      </c>
      <c r="C270" s="5">
        <v>0</v>
      </c>
      <c r="D270" s="5">
        <v>1</v>
      </c>
      <c r="E270" s="5">
        <v>208</v>
      </c>
      <c r="F270" s="5">
        <f>Source!V247</f>
        <v>1.9100000000000001</v>
      </c>
      <c r="G270" s="5" t="s">
        <v>90</v>
      </c>
      <c r="H270" s="5" t="s">
        <v>91</v>
      </c>
      <c r="I270" s="5"/>
      <c r="J270" s="5"/>
      <c r="K270" s="5">
        <v>208</v>
      </c>
      <c r="L270" s="5">
        <v>22</v>
      </c>
      <c r="M270" s="5">
        <v>3</v>
      </c>
      <c r="N270" s="5" t="s">
        <v>6</v>
      </c>
      <c r="O270" s="5">
        <v>-1</v>
      </c>
      <c r="P270" s="5">
        <f>Source!DN247</f>
        <v>1.9100000000000001</v>
      </c>
      <c r="Q270" s="5"/>
      <c r="R270" s="5"/>
      <c r="S270" s="5"/>
      <c r="T270" s="5"/>
      <c r="U270" s="5"/>
      <c r="V270" s="5"/>
      <c r="W270" s="5"/>
    </row>
    <row r="271" spans="1:23" x14ac:dyDescent="0.2">
      <c r="A271" s="5">
        <v>50</v>
      </c>
      <c r="B271" s="5">
        <v>0</v>
      </c>
      <c r="C271" s="5">
        <v>0</v>
      </c>
      <c r="D271" s="5">
        <v>1</v>
      </c>
      <c r="E271" s="5">
        <v>209</v>
      </c>
      <c r="F271" s="5">
        <f>ROUND(Source!W247,O271)</f>
        <v>0</v>
      </c>
      <c r="G271" s="5" t="s">
        <v>92</v>
      </c>
      <c r="H271" s="5" t="s">
        <v>93</v>
      </c>
      <c r="I271" s="5"/>
      <c r="J271" s="5"/>
      <c r="K271" s="5">
        <v>209</v>
      </c>
      <c r="L271" s="5">
        <v>23</v>
      </c>
      <c r="M271" s="5">
        <v>3</v>
      </c>
      <c r="N271" s="5" t="s">
        <v>6</v>
      </c>
      <c r="O271" s="5">
        <v>2</v>
      </c>
      <c r="P271" s="5">
        <f>ROUND(Source!DO247,O271)</f>
        <v>0</v>
      </c>
      <c r="Q271" s="5"/>
      <c r="R271" s="5"/>
      <c r="S271" s="5"/>
      <c r="T271" s="5"/>
      <c r="U271" s="5"/>
      <c r="V271" s="5"/>
      <c r="W271" s="5"/>
    </row>
    <row r="272" spans="1:23" x14ac:dyDescent="0.2">
      <c r="A272" s="5">
        <v>50</v>
      </c>
      <c r="B272" s="5">
        <v>0</v>
      </c>
      <c r="C272" s="5">
        <v>0</v>
      </c>
      <c r="D272" s="5">
        <v>1</v>
      </c>
      <c r="E272" s="5">
        <v>210</v>
      </c>
      <c r="F272" s="5">
        <f>ROUND(Source!X247,O272)</f>
        <v>7984.48</v>
      </c>
      <c r="G272" s="5" t="s">
        <v>94</v>
      </c>
      <c r="H272" s="5" t="s">
        <v>95</v>
      </c>
      <c r="I272" s="5"/>
      <c r="J272" s="5"/>
      <c r="K272" s="5">
        <v>210</v>
      </c>
      <c r="L272" s="5">
        <v>24</v>
      </c>
      <c r="M272" s="5">
        <v>3</v>
      </c>
      <c r="N272" s="5" t="s">
        <v>6</v>
      </c>
      <c r="O272" s="5">
        <v>2</v>
      </c>
      <c r="P272" s="5">
        <f>ROUND(Source!DP247,O272)</f>
        <v>52138.64</v>
      </c>
      <c r="Q272" s="5"/>
      <c r="R272" s="5"/>
      <c r="S272" s="5"/>
      <c r="T272" s="5"/>
      <c r="U272" s="5"/>
      <c r="V272" s="5"/>
      <c r="W272" s="5"/>
    </row>
    <row r="273" spans="1:255" x14ac:dyDescent="0.2">
      <c r="A273" s="5">
        <v>50</v>
      </c>
      <c r="B273" s="5">
        <v>0</v>
      </c>
      <c r="C273" s="5">
        <v>0</v>
      </c>
      <c r="D273" s="5">
        <v>1</v>
      </c>
      <c r="E273" s="5">
        <v>211</v>
      </c>
      <c r="F273" s="5">
        <f>ROUND(Source!Y247,O273)</f>
        <v>5463.06</v>
      </c>
      <c r="G273" s="5" t="s">
        <v>96</v>
      </c>
      <c r="H273" s="5" t="s">
        <v>97</v>
      </c>
      <c r="I273" s="5"/>
      <c r="J273" s="5"/>
      <c r="K273" s="5">
        <v>211</v>
      </c>
      <c r="L273" s="5">
        <v>25</v>
      </c>
      <c r="M273" s="5">
        <v>3</v>
      </c>
      <c r="N273" s="5" t="s">
        <v>6</v>
      </c>
      <c r="O273" s="5">
        <v>2</v>
      </c>
      <c r="P273" s="5">
        <f>ROUND(Source!DQ247,O273)</f>
        <v>35673.800000000003</v>
      </c>
      <c r="Q273" s="5"/>
      <c r="R273" s="5"/>
      <c r="S273" s="5"/>
      <c r="T273" s="5"/>
      <c r="U273" s="5"/>
      <c r="V273" s="5"/>
      <c r="W273" s="5"/>
    </row>
    <row r="274" spans="1:255" x14ac:dyDescent="0.2">
      <c r="A274" s="5">
        <v>50</v>
      </c>
      <c r="B274" s="5">
        <v>0</v>
      </c>
      <c r="C274" s="5">
        <v>0</v>
      </c>
      <c r="D274" s="5">
        <v>1</v>
      </c>
      <c r="E274" s="5">
        <v>0</v>
      </c>
      <c r="F274" s="5">
        <f>ROUND(Source!AR247,O274)</f>
        <v>72221.100000000006</v>
      </c>
      <c r="G274" s="5" t="s">
        <v>98</v>
      </c>
      <c r="H274" s="5" t="s">
        <v>99</v>
      </c>
      <c r="I274" s="5"/>
      <c r="J274" s="5"/>
      <c r="K274" s="5">
        <v>224</v>
      </c>
      <c r="L274" s="5">
        <v>26</v>
      </c>
      <c r="M274" s="5">
        <v>3</v>
      </c>
      <c r="N274" s="5" t="s">
        <v>6</v>
      </c>
      <c r="O274" s="5">
        <v>2</v>
      </c>
      <c r="P274" s="5">
        <f>ROUND(Source!EJ247,O274)</f>
        <v>472641.31</v>
      </c>
      <c r="Q274" s="5"/>
      <c r="R274" s="5"/>
      <c r="S274" s="5"/>
      <c r="T274" s="5"/>
      <c r="U274" s="5"/>
      <c r="V274" s="5"/>
      <c r="W274" s="5"/>
    </row>
    <row r="275" spans="1:255" x14ac:dyDescent="0.2">
      <c r="A275" s="5">
        <v>50</v>
      </c>
      <c r="B275" s="5">
        <v>1</v>
      </c>
      <c r="C275" s="5">
        <v>0</v>
      </c>
      <c r="D275" s="5">
        <v>2</v>
      </c>
      <c r="E275" s="5">
        <v>0</v>
      </c>
      <c r="F275" s="5">
        <f>ROUND(F274,O275)</f>
        <v>72221.100000000006</v>
      </c>
      <c r="G275" s="5" t="s">
        <v>100</v>
      </c>
      <c r="H275" s="5" t="s">
        <v>98</v>
      </c>
      <c r="I275" s="5"/>
      <c r="J275" s="5"/>
      <c r="K275" s="5">
        <v>212</v>
      </c>
      <c r="L275" s="5">
        <v>27</v>
      </c>
      <c r="M275" s="5">
        <v>0</v>
      </c>
      <c r="N275" s="5" t="s">
        <v>6</v>
      </c>
      <c r="O275" s="5">
        <v>2</v>
      </c>
      <c r="P275" s="5">
        <f>ROUND(P274,O275)</f>
        <v>472641.31</v>
      </c>
      <c r="Q275" s="5"/>
      <c r="R275" s="5"/>
      <c r="S275" s="5"/>
      <c r="T275" s="5"/>
      <c r="U275" s="5"/>
      <c r="V275" s="5"/>
      <c r="W275" s="5"/>
    </row>
    <row r="276" spans="1:255" x14ac:dyDescent="0.2">
      <c r="A276" s="5">
        <v>50</v>
      </c>
      <c r="B276" s="5">
        <v>1</v>
      </c>
      <c r="C276" s="5">
        <v>0</v>
      </c>
      <c r="D276" s="5">
        <v>2</v>
      </c>
      <c r="E276" s="5">
        <v>0</v>
      </c>
      <c r="F276" s="5">
        <f>ROUND(F275*0.18,O276)</f>
        <v>12999.8</v>
      </c>
      <c r="G276" s="5" t="s">
        <v>101</v>
      </c>
      <c r="H276" s="5" t="s">
        <v>102</v>
      </c>
      <c r="I276" s="5"/>
      <c r="J276" s="5"/>
      <c r="K276" s="5">
        <v>212</v>
      </c>
      <c r="L276" s="5">
        <v>28</v>
      </c>
      <c r="M276" s="5">
        <v>0</v>
      </c>
      <c r="N276" s="5" t="s">
        <v>6</v>
      </c>
      <c r="O276" s="5">
        <v>2</v>
      </c>
      <c r="P276" s="5">
        <f>ROUND(P275*0.18,O276)</f>
        <v>85075.44</v>
      </c>
      <c r="Q276" s="5"/>
      <c r="R276" s="5"/>
      <c r="S276" s="5"/>
      <c r="T276" s="5"/>
      <c r="U276" s="5"/>
      <c r="V276" s="5"/>
      <c r="W276" s="5"/>
    </row>
    <row r="277" spans="1:255" x14ac:dyDescent="0.2">
      <c r="A277" s="5">
        <v>50</v>
      </c>
      <c r="B277" s="5">
        <v>1</v>
      </c>
      <c r="C277" s="5">
        <v>0</v>
      </c>
      <c r="D277" s="5">
        <v>2</v>
      </c>
      <c r="E277" s="5">
        <v>224</v>
      </c>
      <c r="F277" s="5">
        <f>ROUND(F275+F276,O277)</f>
        <v>85220.9</v>
      </c>
      <c r="G277" s="5" t="s">
        <v>103</v>
      </c>
      <c r="H277" s="5" t="s">
        <v>104</v>
      </c>
      <c r="I277" s="5"/>
      <c r="J277" s="5"/>
      <c r="K277" s="5">
        <v>212</v>
      </c>
      <c r="L277" s="5">
        <v>29</v>
      </c>
      <c r="M277" s="5">
        <v>0</v>
      </c>
      <c r="N277" s="5" t="s">
        <v>6</v>
      </c>
      <c r="O277" s="5">
        <v>2</v>
      </c>
      <c r="P277" s="5">
        <f>ROUND(P275+P276,O277)</f>
        <v>557716.75</v>
      </c>
      <c r="Q277" s="5"/>
      <c r="R277" s="5"/>
      <c r="S277" s="5"/>
      <c r="T277" s="5"/>
      <c r="U277" s="5"/>
      <c r="V277" s="5"/>
      <c r="W277" s="5"/>
    </row>
    <row r="279" spans="1:255" x14ac:dyDescent="0.2">
      <c r="A279" s="1">
        <v>4</v>
      </c>
      <c r="B279" s="1">
        <v>1</v>
      </c>
      <c r="C279" s="1"/>
      <c r="D279" s="1">
        <f>ROW(A290)</f>
        <v>290</v>
      </c>
      <c r="E279" s="1"/>
      <c r="F279" s="1" t="s">
        <v>13</v>
      </c>
      <c r="G279" s="1" t="s">
        <v>359</v>
      </c>
      <c r="H279" s="1" t="s">
        <v>6</v>
      </c>
      <c r="I279" s="1">
        <v>0</v>
      </c>
      <c r="J279" s="1"/>
      <c r="K279" s="1">
        <v>0</v>
      </c>
      <c r="L279" s="1"/>
      <c r="M279" s="1"/>
      <c r="N279" s="1"/>
      <c r="O279" s="1"/>
      <c r="P279" s="1"/>
      <c r="Q279" s="1"/>
      <c r="R279" s="1"/>
      <c r="S279" s="1"/>
      <c r="T279" s="1"/>
      <c r="U279" s="1" t="s">
        <v>6</v>
      </c>
      <c r="V279" s="1">
        <v>0</v>
      </c>
      <c r="W279" s="1"/>
      <c r="X279" s="1"/>
      <c r="Y279" s="1"/>
      <c r="Z279" s="1"/>
      <c r="AA279" s="1"/>
      <c r="AB279" s="1" t="s">
        <v>6</v>
      </c>
      <c r="AC279" s="1" t="s">
        <v>6</v>
      </c>
      <c r="AD279" s="1" t="s">
        <v>6</v>
      </c>
      <c r="AE279" s="1" t="s">
        <v>6</v>
      </c>
      <c r="AF279" s="1" t="s">
        <v>6</v>
      </c>
      <c r="AG279" s="1" t="s">
        <v>6</v>
      </c>
      <c r="AH279" s="1"/>
      <c r="AI279" s="1"/>
      <c r="AJ279" s="1"/>
      <c r="AK279" s="1"/>
      <c r="AL279" s="1"/>
      <c r="AM279" s="1"/>
      <c r="AN279" s="1"/>
      <c r="AO279" s="1"/>
      <c r="AP279" s="1" t="s">
        <v>6</v>
      </c>
      <c r="AQ279" s="1" t="s">
        <v>6</v>
      </c>
      <c r="AR279" s="1" t="s">
        <v>6</v>
      </c>
      <c r="AS279" s="1"/>
      <c r="AT279" s="1"/>
      <c r="AU279" s="1"/>
      <c r="AV279" s="1"/>
      <c r="AW279" s="1"/>
      <c r="AX279" s="1"/>
      <c r="AY279" s="1"/>
      <c r="AZ279" s="1" t="s">
        <v>6</v>
      </c>
      <c r="BA279" s="1"/>
      <c r="BB279" s="1" t="s">
        <v>6</v>
      </c>
      <c r="BC279" s="1" t="s">
        <v>6</v>
      </c>
      <c r="BD279" s="1" t="s">
        <v>6</v>
      </c>
      <c r="BE279" s="1" t="s">
        <v>6</v>
      </c>
      <c r="BF279" s="1" t="s">
        <v>6</v>
      </c>
      <c r="BG279" s="1" t="s">
        <v>6</v>
      </c>
      <c r="BH279" s="1" t="s">
        <v>6</v>
      </c>
      <c r="BI279" s="1" t="s">
        <v>6</v>
      </c>
      <c r="BJ279" s="1" t="s">
        <v>6</v>
      </c>
      <c r="BK279" s="1" t="s">
        <v>6</v>
      </c>
      <c r="BL279" s="1" t="s">
        <v>6</v>
      </c>
      <c r="BM279" s="1" t="s">
        <v>6</v>
      </c>
      <c r="BN279" s="1" t="s">
        <v>6</v>
      </c>
      <c r="BO279" s="1" t="s">
        <v>6</v>
      </c>
      <c r="BP279" s="1" t="s">
        <v>6</v>
      </c>
      <c r="BQ279" s="1"/>
      <c r="BR279" s="1"/>
      <c r="BS279" s="1"/>
      <c r="BT279" s="1"/>
      <c r="BU279" s="1"/>
      <c r="BV279" s="1"/>
      <c r="BW279" s="1"/>
      <c r="BX279" s="1">
        <v>0</v>
      </c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>
        <v>0</v>
      </c>
    </row>
    <row r="281" spans="1:255" x14ac:dyDescent="0.2">
      <c r="A281" s="3">
        <v>52</v>
      </c>
      <c r="B281" s="3">
        <f t="shared" ref="B281:G281" si="279">B290</f>
        <v>1</v>
      </c>
      <c r="C281" s="3">
        <f t="shared" si="279"/>
        <v>4</v>
      </c>
      <c r="D281" s="3">
        <f t="shared" si="279"/>
        <v>279</v>
      </c>
      <c r="E281" s="3">
        <f t="shared" si="279"/>
        <v>0</v>
      </c>
      <c r="F281" s="3" t="str">
        <f t="shared" si="279"/>
        <v>Новый раздел</v>
      </c>
      <c r="G281" s="3" t="str">
        <f t="shared" si="279"/>
        <v>Раздел 4 Материалы</v>
      </c>
      <c r="H281" s="3"/>
      <c r="I281" s="3"/>
      <c r="J281" s="3"/>
      <c r="K281" s="3"/>
      <c r="L281" s="3"/>
      <c r="M281" s="3"/>
      <c r="N281" s="3"/>
      <c r="O281" s="3">
        <f t="shared" ref="O281:AT281" si="280">O290</f>
        <v>396.15</v>
      </c>
      <c r="P281" s="3">
        <f t="shared" si="280"/>
        <v>396.15</v>
      </c>
      <c r="Q281" s="3">
        <f t="shared" si="280"/>
        <v>0</v>
      </c>
      <c r="R281" s="3">
        <f t="shared" si="280"/>
        <v>0</v>
      </c>
      <c r="S281" s="3">
        <f t="shared" si="280"/>
        <v>0</v>
      </c>
      <c r="T281" s="3">
        <f t="shared" si="280"/>
        <v>0</v>
      </c>
      <c r="U281" s="3">
        <f t="shared" si="280"/>
        <v>0</v>
      </c>
      <c r="V281" s="3">
        <f t="shared" si="280"/>
        <v>0</v>
      </c>
      <c r="W281" s="3">
        <f t="shared" si="280"/>
        <v>0</v>
      </c>
      <c r="X281" s="3">
        <f t="shared" si="280"/>
        <v>0</v>
      </c>
      <c r="Y281" s="3">
        <f t="shared" si="280"/>
        <v>0</v>
      </c>
      <c r="Z281" s="3">
        <f t="shared" si="280"/>
        <v>0</v>
      </c>
      <c r="AA281" s="3">
        <f t="shared" si="280"/>
        <v>0</v>
      </c>
      <c r="AB281" s="3">
        <f t="shared" si="280"/>
        <v>396.15</v>
      </c>
      <c r="AC281" s="3">
        <f t="shared" si="280"/>
        <v>396.15</v>
      </c>
      <c r="AD281" s="3">
        <f t="shared" si="280"/>
        <v>0</v>
      </c>
      <c r="AE281" s="3">
        <f t="shared" si="280"/>
        <v>0</v>
      </c>
      <c r="AF281" s="3">
        <f t="shared" si="280"/>
        <v>0</v>
      </c>
      <c r="AG281" s="3">
        <f t="shared" si="280"/>
        <v>0</v>
      </c>
      <c r="AH281" s="3">
        <f t="shared" si="280"/>
        <v>0</v>
      </c>
      <c r="AI281" s="3">
        <f t="shared" si="280"/>
        <v>0</v>
      </c>
      <c r="AJ281" s="3">
        <f t="shared" si="280"/>
        <v>0</v>
      </c>
      <c r="AK281" s="3">
        <f t="shared" si="280"/>
        <v>0</v>
      </c>
      <c r="AL281" s="3">
        <f t="shared" si="280"/>
        <v>0</v>
      </c>
      <c r="AM281" s="3">
        <f t="shared" si="280"/>
        <v>0</v>
      </c>
      <c r="AN281" s="3">
        <f t="shared" si="280"/>
        <v>0</v>
      </c>
      <c r="AO281" s="3">
        <f t="shared" si="280"/>
        <v>0</v>
      </c>
      <c r="AP281" s="3">
        <f t="shared" si="280"/>
        <v>0</v>
      </c>
      <c r="AQ281" s="3">
        <f t="shared" si="280"/>
        <v>0</v>
      </c>
      <c r="AR281" s="3">
        <f t="shared" si="280"/>
        <v>396.15</v>
      </c>
      <c r="AS281" s="3">
        <f t="shared" si="280"/>
        <v>0</v>
      </c>
      <c r="AT281" s="3">
        <f t="shared" si="280"/>
        <v>396.15</v>
      </c>
      <c r="AU281" s="3">
        <f t="shared" ref="AU281:BZ281" si="281">AU290</f>
        <v>0</v>
      </c>
      <c r="AV281" s="3">
        <f t="shared" si="281"/>
        <v>396.15</v>
      </c>
      <c r="AW281" s="3">
        <f t="shared" si="281"/>
        <v>396.15</v>
      </c>
      <c r="AX281" s="3">
        <f t="shared" si="281"/>
        <v>0</v>
      </c>
      <c r="AY281" s="3">
        <f t="shared" si="281"/>
        <v>396.15</v>
      </c>
      <c r="AZ281" s="3">
        <f t="shared" si="281"/>
        <v>0</v>
      </c>
      <c r="BA281" s="3">
        <f t="shared" si="281"/>
        <v>0</v>
      </c>
      <c r="BB281" s="3">
        <f t="shared" si="281"/>
        <v>0</v>
      </c>
      <c r="BC281" s="3">
        <f t="shared" si="281"/>
        <v>0</v>
      </c>
      <c r="BD281" s="3">
        <f t="shared" si="281"/>
        <v>0</v>
      </c>
      <c r="BE281" s="3">
        <f t="shared" si="281"/>
        <v>0</v>
      </c>
      <c r="BF281" s="3">
        <f t="shared" si="281"/>
        <v>0</v>
      </c>
      <c r="BG281" s="3">
        <f t="shared" si="281"/>
        <v>0</v>
      </c>
      <c r="BH281" s="3">
        <f t="shared" si="281"/>
        <v>0</v>
      </c>
      <c r="BI281" s="3">
        <f t="shared" si="281"/>
        <v>0</v>
      </c>
      <c r="BJ281" s="3">
        <f t="shared" si="281"/>
        <v>0</v>
      </c>
      <c r="BK281" s="3">
        <f t="shared" si="281"/>
        <v>0</v>
      </c>
      <c r="BL281" s="3">
        <f t="shared" si="281"/>
        <v>0</v>
      </c>
      <c r="BM281" s="3">
        <f t="shared" si="281"/>
        <v>0</v>
      </c>
      <c r="BN281" s="3">
        <f t="shared" si="281"/>
        <v>0</v>
      </c>
      <c r="BO281" s="3">
        <f t="shared" si="281"/>
        <v>0</v>
      </c>
      <c r="BP281" s="3">
        <f t="shared" si="281"/>
        <v>0</v>
      </c>
      <c r="BQ281" s="3">
        <f t="shared" si="281"/>
        <v>0</v>
      </c>
      <c r="BR281" s="3">
        <f t="shared" si="281"/>
        <v>0</v>
      </c>
      <c r="BS281" s="3">
        <f t="shared" si="281"/>
        <v>0</v>
      </c>
      <c r="BT281" s="3">
        <f t="shared" si="281"/>
        <v>0</v>
      </c>
      <c r="BU281" s="3">
        <f t="shared" si="281"/>
        <v>0</v>
      </c>
      <c r="BV281" s="3">
        <f t="shared" si="281"/>
        <v>0</v>
      </c>
      <c r="BW281" s="3">
        <f t="shared" si="281"/>
        <v>0</v>
      </c>
      <c r="BX281" s="3">
        <f t="shared" si="281"/>
        <v>0</v>
      </c>
      <c r="BY281" s="3">
        <f t="shared" si="281"/>
        <v>0</v>
      </c>
      <c r="BZ281" s="3">
        <f t="shared" si="281"/>
        <v>0</v>
      </c>
      <c r="CA281" s="3">
        <f t="shared" ref="CA281:DF281" si="282">CA290</f>
        <v>396.15</v>
      </c>
      <c r="CB281" s="3">
        <f t="shared" si="282"/>
        <v>0</v>
      </c>
      <c r="CC281" s="3">
        <f t="shared" si="282"/>
        <v>396.15</v>
      </c>
      <c r="CD281" s="3">
        <f t="shared" si="282"/>
        <v>0</v>
      </c>
      <c r="CE281" s="3">
        <f t="shared" si="282"/>
        <v>396.15</v>
      </c>
      <c r="CF281" s="3">
        <f t="shared" si="282"/>
        <v>396.15</v>
      </c>
      <c r="CG281" s="3">
        <f t="shared" si="282"/>
        <v>0</v>
      </c>
      <c r="CH281" s="3">
        <f t="shared" si="282"/>
        <v>396.15</v>
      </c>
      <c r="CI281" s="3">
        <f t="shared" si="282"/>
        <v>0</v>
      </c>
      <c r="CJ281" s="3">
        <f t="shared" si="282"/>
        <v>0</v>
      </c>
      <c r="CK281" s="3">
        <f t="shared" si="282"/>
        <v>0</v>
      </c>
      <c r="CL281" s="3">
        <f t="shared" si="282"/>
        <v>0</v>
      </c>
      <c r="CM281" s="3">
        <f t="shared" si="282"/>
        <v>0</v>
      </c>
      <c r="CN281" s="3">
        <f t="shared" si="282"/>
        <v>0</v>
      </c>
      <c r="CO281" s="3">
        <f t="shared" si="282"/>
        <v>0</v>
      </c>
      <c r="CP281" s="3">
        <f t="shared" si="282"/>
        <v>0</v>
      </c>
      <c r="CQ281" s="3">
        <f t="shared" si="282"/>
        <v>0</v>
      </c>
      <c r="CR281" s="3">
        <f t="shared" si="282"/>
        <v>0</v>
      </c>
      <c r="CS281" s="3">
        <f t="shared" si="282"/>
        <v>0</v>
      </c>
      <c r="CT281" s="3">
        <f t="shared" si="282"/>
        <v>0</v>
      </c>
      <c r="CU281" s="3">
        <f t="shared" si="282"/>
        <v>0</v>
      </c>
      <c r="CV281" s="3">
        <f t="shared" si="282"/>
        <v>0</v>
      </c>
      <c r="CW281" s="3">
        <f t="shared" si="282"/>
        <v>0</v>
      </c>
      <c r="CX281" s="3">
        <f t="shared" si="282"/>
        <v>0</v>
      </c>
      <c r="CY281" s="3">
        <f t="shared" si="282"/>
        <v>0</v>
      </c>
      <c r="CZ281" s="3">
        <f t="shared" si="282"/>
        <v>0</v>
      </c>
      <c r="DA281" s="3">
        <f t="shared" si="282"/>
        <v>0</v>
      </c>
      <c r="DB281" s="3">
        <f t="shared" si="282"/>
        <v>0</v>
      </c>
      <c r="DC281" s="3">
        <f t="shared" si="282"/>
        <v>0</v>
      </c>
      <c r="DD281" s="3">
        <f t="shared" si="282"/>
        <v>0</v>
      </c>
      <c r="DE281" s="3">
        <f t="shared" si="282"/>
        <v>0</v>
      </c>
      <c r="DF281" s="3">
        <f t="shared" si="282"/>
        <v>0</v>
      </c>
      <c r="DG281" s="4">
        <f t="shared" ref="DG281:EL281" si="283">DG290</f>
        <v>2586.89</v>
      </c>
      <c r="DH281" s="4">
        <f t="shared" si="283"/>
        <v>2586.89</v>
      </c>
      <c r="DI281" s="4">
        <f t="shared" si="283"/>
        <v>0</v>
      </c>
      <c r="DJ281" s="4">
        <f t="shared" si="283"/>
        <v>0</v>
      </c>
      <c r="DK281" s="4">
        <f t="shared" si="283"/>
        <v>0</v>
      </c>
      <c r="DL281" s="4">
        <f t="shared" si="283"/>
        <v>0</v>
      </c>
      <c r="DM281" s="4">
        <f t="shared" si="283"/>
        <v>0</v>
      </c>
      <c r="DN281" s="4">
        <f t="shared" si="283"/>
        <v>0</v>
      </c>
      <c r="DO281" s="4">
        <f t="shared" si="283"/>
        <v>0</v>
      </c>
      <c r="DP281" s="4">
        <f t="shared" si="283"/>
        <v>0</v>
      </c>
      <c r="DQ281" s="4">
        <f t="shared" si="283"/>
        <v>0</v>
      </c>
      <c r="DR281" s="4">
        <f t="shared" si="283"/>
        <v>0</v>
      </c>
      <c r="DS281" s="4">
        <f t="shared" si="283"/>
        <v>0</v>
      </c>
      <c r="DT281" s="4">
        <f t="shared" si="283"/>
        <v>2586.89</v>
      </c>
      <c r="DU281" s="4">
        <f t="shared" si="283"/>
        <v>2586.89</v>
      </c>
      <c r="DV281" s="4">
        <f t="shared" si="283"/>
        <v>0</v>
      </c>
      <c r="DW281" s="4">
        <f t="shared" si="283"/>
        <v>0</v>
      </c>
      <c r="DX281" s="4">
        <f t="shared" si="283"/>
        <v>0</v>
      </c>
      <c r="DY281" s="4">
        <f t="shared" si="283"/>
        <v>0</v>
      </c>
      <c r="DZ281" s="4">
        <f t="shared" si="283"/>
        <v>0</v>
      </c>
      <c r="EA281" s="4">
        <f t="shared" si="283"/>
        <v>0</v>
      </c>
      <c r="EB281" s="4">
        <f t="shared" si="283"/>
        <v>0</v>
      </c>
      <c r="EC281" s="4">
        <f t="shared" si="283"/>
        <v>0</v>
      </c>
      <c r="ED281" s="4">
        <f t="shared" si="283"/>
        <v>0</v>
      </c>
      <c r="EE281" s="4">
        <f t="shared" si="283"/>
        <v>0</v>
      </c>
      <c r="EF281" s="4">
        <f t="shared" si="283"/>
        <v>0</v>
      </c>
      <c r="EG281" s="4">
        <f t="shared" si="283"/>
        <v>0</v>
      </c>
      <c r="EH281" s="4">
        <f t="shared" si="283"/>
        <v>0</v>
      </c>
      <c r="EI281" s="4">
        <f t="shared" si="283"/>
        <v>0</v>
      </c>
      <c r="EJ281" s="4">
        <f t="shared" si="283"/>
        <v>2586.89</v>
      </c>
      <c r="EK281" s="4">
        <f t="shared" si="283"/>
        <v>0</v>
      </c>
      <c r="EL281" s="4">
        <f t="shared" si="283"/>
        <v>2586.89</v>
      </c>
      <c r="EM281" s="4">
        <f t="shared" ref="EM281:FR281" si="284">EM290</f>
        <v>0</v>
      </c>
      <c r="EN281" s="4">
        <f t="shared" si="284"/>
        <v>2586.89</v>
      </c>
      <c r="EO281" s="4">
        <f t="shared" si="284"/>
        <v>2586.89</v>
      </c>
      <c r="EP281" s="4">
        <f t="shared" si="284"/>
        <v>0</v>
      </c>
      <c r="EQ281" s="4">
        <f t="shared" si="284"/>
        <v>2586.89</v>
      </c>
      <c r="ER281" s="4">
        <f t="shared" si="284"/>
        <v>0</v>
      </c>
      <c r="ES281" s="4">
        <f t="shared" si="284"/>
        <v>0</v>
      </c>
      <c r="ET281" s="4">
        <f t="shared" si="284"/>
        <v>0</v>
      </c>
      <c r="EU281" s="4">
        <f t="shared" si="284"/>
        <v>0</v>
      </c>
      <c r="EV281" s="4">
        <f t="shared" si="284"/>
        <v>0</v>
      </c>
      <c r="EW281" s="4">
        <f t="shared" si="284"/>
        <v>0</v>
      </c>
      <c r="EX281" s="4">
        <f t="shared" si="284"/>
        <v>0</v>
      </c>
      <c r="EY281" s="4">
        <f t="shared" si="284"/>
        <v>0</v>
      </c>
      <c r="EZ281" s="4">
        <f t="shared" si="284"/>
        <v>0</v>
      </c>
      <c r="FA281" s="4">
        <f t="shared" si="284"/>
        <v>0</v>
      </c>
      <c r="FB281" s="4">
        <f t="shared" si="284"/>
        <v>0</v>
      </c>
      <c r="FC281" s="4">
        <f t="shared" si="284"/>
        <v>0</v>
      </c>
      <c r="FD281" s="4">
        <f t="shared" si="284"/>
        <v>0</v>
      </c>
      <c r="FE281" s="4">
        <f t="shared" si="284"/>
        <v>0</v>
      </c>
      <c r="FF281" s="4">
        <f t="shared" si="284"/>
        <v>0</v>
      </c>
      <c r="FG281" s="4">
        <f t="shared" si="284"/>
        <v>0</v>
      </c>
      <c r="FH281" s="4">
        <f t="shared" si="284"/>
        <v>0</v>
      </c>
      <c r="FI281" s="4">
        <f t="shared" si="284"/>
        <v>0</v>
      </c>
      <c r="FJ281" s="4">
        <f t="shared" si="284"/>
        <v>0</v>
      </c>
      <c r="FK281" s="4">
        <f t="shared" si="284"/>
        <v>0</v>
      </c>
      <c r="FL281" s="4">
        <f t="shared" si="284"/>
        <v>0</v>
      </c>
      <c r="FM281" s="4">
        <f t="shared" si="284"/>
        <v>0</v>
      </c>
      <c r="FN281" s="4">
        <f t="shared" si="284"/>
        <v>0</v>
      </c>
      <c r="FO281" s="4">
        <f t="shared" si="284"/>
        <v>0</v>
      </c>
      <c r="FP281" s="4">
        <f t="shared" si="284"/>
        <v>0</v>
      </c>
      <c r="FQ281" s="4">
        <f t="shared" si="284"/>
        <v>0</v>
      </c>
      <c r="FR281" s="4">
        <f t="shared" si="284"/>
        <v>0</v>
      </c>
      <c r="FS281" s="4">
        <f t="shared" ref="FS281:GX281" si="285">FS290</f>
        <v>2586.89</v>
      </c>
      <c r="FT281" s="4">
        <f t="shared" si="285"/>
        <v>0</v>
      </c>
      <c r="FU281" s="4">
        <f t="shared" si="285"/>
        <v>2586.89</v>
      </c>
      <c r="FV281" s="4">
        <f t="shared" si="285"/>
        <v>0</v>
      </c>
      <c r="FW281" s="4">
        <f t="shared" si="285"/>
        <v>2586.89</v>
      </c>
      <c r="FX281" s="4">
        <f t="shared" si="285"/>
        <v>2586.89</v>
      </c>
      <c r="FY281" s="4">
        <f t="shared" si="285"/>
        <v>0</v>
      </c>
      <c r="FZ281" s="4">
        <f t="shared" si="285"/>
        <v>2586.89</v>
      </c>
      <c r="GA281" s="4">
        <f t="shared" si="285"/>
        <v>0</v>
      </c>
      <c r="GB281" s="4">
        <f t="shared" si="285"/>
        <v>0</v>
      </c>
      <c r="GC281" s="4">
        <f t="shared" si="285"/>
        <v>0</v>
      </c>
      <c r="GD281" s="4">
        <f t="shared" si="285"/>
        <v>0</v>
      </c>
      <c r="GE281" s="4">
        <f t="shared" si="285"/>
        <v>0</v>
      </c>
      <c r="GF281" s="4">
        <f t="shared" si="285"/>
        <v>0</v>
      </c>
      <c r="GG281" s="4">
        <f t="shared" si="285"/>
        <v>0</v>
      </c>
      <c r="GH281" s="4">
        <f t="shared" si="285"/>
        <v>0</v>
      </c>
      <c r="GI281" s="4">
        <f t="shared" si="285"/>
        <v>0</v>
      </c>
      <c r="GJ281" s="4">
        <f t="shared" si="285"/>
        <v>0</v>
      </c>
      <c r="GK281" s="4">
        <f t="shared" si="285"/>
        <v>0</v>
      </c>
      <c r="GL281" s="4">
        <f t="shared" si="285"/>
        <v>0</v>
      </c>
      <c r="GM281" s="4">
        <f t="shared" si="285"/>
        <v>0</v>
      </c>
      <c r="GN281" s="4">
        <f t="shared" si="285"/>
        <v>0</v>
      </c>
      <c r="GO281" s="4">
        <f t="shared" si="285"/>
        <v>0</v>
      </c>
      <c r="GP281" s="4">
        <f t="shared" si="285"/>
        <v>0</v>
      </c>
      <c r="GQ281" s="4">
        <f t="shared" si="285"/>
        <v>0</v>
      </c>
      <c r="GR281" s="4">
        <f t="shared" si="285"/>
        <v>0</v>
      </c>
      <c r="GS281" s="4">
        <f t="shared" si="285"/>
        <v>0</v>
      </c>
      <c r="GT281" s="4">
        <f t="shared" si="285"/>
        <v>0</v>
      </c>
      <c r="GU281" s="4">
        <f t="shared" si="285"/>
        <v>0</v>
      </c>
      <c r="GV281" s="4">
        <f t="shared" si="285"/>
        <v>0</v>
      </c>
      <c r="GW281" s="4">
        <f t="shared" si="285"/>
        <v>0</v>
      </c>
      <c r="GX281" s="4">
        <f t="shared" si="285"/>
        <v>0</v>
      </c>
    </row>
    <row r="283" spans="1:255" x14ac:dyDescent="0.2">
      <c r="A283" s="2">
        <v>17</v>
      </c>
      <c r="B283" s="2">
        <v>1</v>
      </c>
      <c r="C283" s="2"/>
      <c r="D283" s="2"/>
      <c r="E283" s="2" t="s">
        <v>360</v>
      </c>
      <c r="F283" s="2" t="s">
        <v>361</v>
      </c>
      <c r="G283" s="2" t="s">
        <v>362</v>
      </c>
      <c r="H283" s="2" t="s">
        <v>363</v>
      </c>
      <c r="I283" s="2">
        <f>ROUND(50/100,9)</f>
        <v>0.5</v>
      </c>
      <c r="J283" s="2">
        <v>0</v>
      </c>
      <c r="K283" s="2"/>
      <c r="L283" s="2"/>
      <c r="M283" s="2"/>
      <c r="N283" s="2"/>
      <c r="O283" s="2">
        <f t="shared" ref="O283:O288" si="286">ROUND(CP283,2)</f>
        <v>135.37</v>
      </c>
      <c r="P283" s="2">
        <f t="shared" ref="P283:P288" si="287">ROUND(CQ283*I283,2)</f>
        <v>135.37</v>
      </c>
      <c r="Q283" s="2">
        <f t="shared" ref="Q283:Q288" si="288">ROUND(CR283*I283,2)</f>
        <v>0</v>
      </c>
      <c r="R283" s="2">
        <f t="shared" ref="R283:R288" si="289">ROUND(CS283*I283,2)</f>
        <v>0</v>
      </c>
      <c r="S283" s="2">
        <f t="shared" ref="S283:S288" si="290">ROUND(CT283*I283,2)</f>
        <v>0</v>
      </c>
      <c r="T283" s="2">
        <f t="shared" ref="T283:T288" si="291">ROUND(CU283*I283,2)</f>
        <v>0</v>
      </c>
      <c r="U283" s="2">
        <f t="shared" ref="U283:U288" si="292">CV283*I283</f>
        <v>0</v>
      </c>
      <c r="V283" s="2">
        <f t="shared" ref="V283:V288" si="293">CW283*I283</f>
        <v>0</v>
      </c>
      <c r="W283" s="2">
        <f t="shared" ref="W283:W288" si="294">ROUND(CX283*I283,2)</f>
        <v>0</v>
      </c>
      <c r="X283" s="2">
        <f t="shared" ref="X283:Y288" si="295">ROUND(CY283,2)</f>
        <v>0</v>
      </c>
      <c r="Y283" s="2">
        <f t="shared" si="295"/>
        <v>0</v>
      </c>
      <c r="Z283" s="2"/>
      <c r="AA283" s="2">
        <v>16670159</v>
      </c>
      <c r="AB283" s="2">
        <f t="shared" ref="AB283:AB288" si="296">ROUND((AC283+AD283+AF283),6)</f>
        <v>270.74</v>
      </c>
      <c r="AC283" s="2">
        <f t="shared" ref="AC283:AC288" si="297">ROUND((ES283),6)</f>
        <v>270.74</v>
      </c>
      <c r="AD283" s="2">
        <f t="shared" ref="AD283:AD288" si="298">ROUND((((ET283)-(EU283))+AE283),6)</f>
        <v>0</v>
      </c>
      <c r="AE283" s="2">
        <f t="shared" ref="AE283:AF288" si="299">ROUND((EU283),6)</f>
        <v>0</v>
      </c>
      <c r="AF283" s="2">
        <f t="shared" si="299"/>
        <v>0</v>
      </c>
      <c r="AG283" s="2">
        <f t="shared" ref="AG283:AG288" si="300">ROUND((AP283),6)</f>
        <v>0</v>
      </c>
      <c r="AH283" s="2">
        <f t="shared" ref="AH283:AI288" si="301">(EW283)</f>
        <v>0</v>
      </c>
      <c r="AI283" s="2">
        <f t="shared" si="301"/>
        <v>0</v>
      </c>
      <c r="AJ283" s="2">
        <f t="shared" ref="AJ283:AJ288" si="302">ROUND((AS283),6)</f>
        <v>0</v>
      </c>
      <c r="AK283" s="2">
        <v>270.74</v>
      </c>
      <c r="AL283" s="2">
        <v>270.74</v>
      </c>
      <c r="AM283" s="2">
        <v>0</v>
      </c>
      <c r="AN283" s="2">
        <v>0</v>
      </c>
      <c r="AO283" s="2">
        <v>0</v>
      </c>
      <c r="AP283" s="2">
        <v>0</v>
      </c>
      <c r="AQ283" s="2">
        <v>0</v>
      </c>
      <c r="AR283" s="2">
        <v>0</v>
      </c>
      <c r="AS283" s="2">
        <v>0</v>
      </c>
      <c r="AT283" s="2">
        <v>0</v>
      </c>
      <c r="AU283" s="2">
        <v>0</v>
      </c>
      <c r="AV283" s="2">
        <v>1</v>
      </c>
      <c r="AW283" s="2">
        <v>1</v>
      </c>
      <c r="AX283" s="2"/>
      <c r="AY283" s="2"/>
      <c r="AZ283" s="2">
        <v>1</v>
      </c>
      <c r="BA283" s="2">
        <v>1</v>
      </c>
      <c r="BB283" s="2">
        <v>1</v>
      </c>
      <c r="BC283" s="2">
        <v>1</v>
      </c>
      <c r="BD283" s="2" t="s">
        <v>6</v>
      </c>
      <c r="BE283" s="2" t="s">
        <v>6</v>
      </c>
      <c r="BF283" s="2" t="s">
        <v>6</v>
      </c>
      <c r="BG283" s="2" t="s">
        <v>6</v>
      </c>
      <c r="BH283" s="2">
        <v>3</v>
      </c>
      <c r="BI283" s="2">
        <v>2</v>
      </c>
      <c r="BJ283" s="2" t="s">
        <v>364</v>
      </c>
      <c r="BK283" s="2"/>
      <c r="BL283" s="2"/>
      <c r="BM283" s="2">
        <v>500002</v>
      </c>
      <c r="BN283" s="2">
        <v>0</v>
      </c>
      <c r="BO283" s="2" t="s">
        <v>6</v>
      </c>
      <c r="BP283" s="2">
        <v>0</v>
      </c>
      <c r="BQ283" s="2">
        <v>12</v>
      </c>
      <c r="BR283" s="2">
        <v>0</v>
      </c>
      <c r="BS283" s="2">
        <v>1</v>
      </c>
      <c r="BT283" s="2">
        <v>1</v>
      </c>
      <c r="BU283" s="2">
        <v>1</v>
      </c>
      <c r="BV283" s="2">
        <v>1</v>
      </c>
      <c r="BW283" s="2">
        <v>1</v>
      </c>
      <c r="BX283" s="2">
        <v>1</v>
      </c>
      <c r="BY283" s="2" t="s">
        <v>6</v>
      </c>
      <c r="BZ283" s="2">
        <v>0</v>
      </c>
      <c r="CA283" s="2">
        <v>0</v>
      </c>
      <c r="CB283" s="2"/>
      <c r="CC283" s="2"/>
      <c r="CD283" s="2"/>
      <c r="CE283" s="2"/>
      <c r="CF283" s="2">
        <v>0</v>
      </c>
      <c r="CG283" s="2">
        <v>0</v>
      </c>
      <c r="CH283" s="2"/>
      <c r="CI283" s="2"/>
      <c r="CJ283" s="2"/>
      <c r="CK283" s="2"/>
      <c r="CL283" s="2"/>
      <c r="CM283" s="2">
        <v>0</v>
      </c>
      <c r="CN283" s="2" t="s">
        <v>6</v>
      </c>
      <c r="CO283" s="2">
        <v>0</v>
      </c>
      <c r="CP283" s="2">
        <f t="shared" ref="CP283:CP288" si="303">(P283+Q283+S283)</f>
        <v>135.37</v>
      </c>
      <c r="CQ283" s="2">
        <f t="shared" ref="CQ283:CQ288" si="304">AC283*BC283</f>
        <v>270.74</v>
      </c>
      <c r="CR283" s="2">
        <f t="shared" ref="CR283:CR288" si="305">AD283*BB283</f>
        <v>0</v>
      </c>
      <c r="CS283" s="2">
        <f t="shared" ref="CS283:CS288" si="306">AE283*BS283</f>
        <v>0</v>
      </c>
      <c r="CT283" s="2">
        <f t="shared" ref="CT283:CT288" si="307">AF283*BA283</f>
        <v>0</v>
      </c>
      <c r="CU283" s="2">
        <f t="shared" ref="CU283:CX288" si="308">AG283</f>
        <v>0</v>
      </c>
      <c r="CV283" s="2">
        <f t="shared" si="308"/>
        <v>0</v>
      </c>
      <c r="CW283" s="2">
        <f t="shared" si="308"/>
        <v>0</v>
      </c>
      <c r="CX283" s="2">
        <f t="shared" si="308"/>
        <v>0</v>
      </c>
      <c r="CY283" s="2">
        <f t="shared" ref="CY283:CY288" si="309">(((S283+R283)*AT283)/100)</f>
        <v>0</v>
      </c>
      <c r="CZ283" s="2">
        <f t="shared" ref="CZ283:CZ288" si="310">(((S283+R283)*AU283)/100)</f>
        <v>0</v>
      </c>
      <c r="DA283" s="2"/>
      <c r="DB283" s="2"/>
      <c r="DC283" s="2" t="s">
        <v>6</v>
      </c>
      <c r="DD283" s="2" t="s">
        <v>6</v>
      </c>
      <c r="DE283" s="2" t="s">
        <v>6</v>
      </c>
      <c r="DF283" s="2" t="s">
        <v>6</v>
      </c>
      <c r="DG283" s="2" t="s">
        <v>6</v>
      </c>
      <c r="DH283" s="2" t="s">
        <v>6</v>
      </c>
      <c r="DI283" s="2" t="s">
        <v>6</v>
      </c>
      <c r="DJ283" s="2" t="s">
        <v>6</v>
      </c>
      <c r="DK283" s="2" t="s">
        <v>6</v>
      </c>
      <c r="DL283" s="2" t="s">
        <v>6</v>
      </c>
      <c r="DM283" s="2" t="s">
        <v>6</v>
      </c>
      <c r="DN283" s="2">
        <v>0</v>
      </c>
      <c r="DO283" s="2">
        <v>0</v>
      </c>
      <c r="DP283" s="2">
        <v>1</v>
      </c>
      <c r="DQ283" s="2">
        <v>1</v>
      </c>
      <c r="DR283" s="2"/>
      <c r="DS283" s="2"/>
      <c r="DT283" s="2"/>
      <c r="DU283" s="2">
        <v>1013</v>
      </c>
      <c r="DV283" s="2" t="s">
        <v>363</v>
      </c>
      <c r="DW283" s="2" t="s">
        <v>363</v>
      </c>
      <c r="DX283" s="2">
        <v>1</v>
      </c>
      <c r="DY283" s="2"/>
      <c r="DZ283" s="2"/>
      <c r="EA283" s="2"/>
      <c r="EB283" s="2"/>
      <c r="EC283" s="2"/>
      <c r="ED283" s="2"/>
      <c r="EE283" s="2">
        <v>16510421</v>
      </c>
      <c r="EF283" s="2">
        <v>12</v>
      </c>
      <c r="EG283" s="2" t="s">
        <v>365</v>
      </c>
      <c r="EH283" s="2">
        <v>0</v>
      </c>
      <c r="EI283" s="2" t="s">
        <v>6</v>
      </c>
      <c r="EJ283" s="2">
        <v>2</v>
      </c>
      <c r="EK283" s="2">
        <v>500002</v>
      </c>
      <c r="EL283" s="2" t="s">
        <v>366</v>
      </c>
      <c r="EM283" s="2" t="s">
        <v>367</v>
      </c>
      <c r="EN283" s="2"/>
      <c r="EO283" s="2" t="s">
        <v>6</v>
      </c>
      <c r="EP283" s="2"/>
      <c r="EQ283" s="2">
        <v>0</v>
      </c>
      <c r="ER283" s="2">
        <v>270.74</v>
      </c>
      <c r="ES283" s="2">
        <v>270.74</v>
      </c>
      <c r="ET283" s="2">
        <v>0</v>
      </c>
      <c r="EU283" s="2">
        <v>0</v>
      </c>
      <c r="EV283" s="2">
        <v>0</v>
      </c>
      <c r="EW283" s="2">
        <v>0</v>
      </c>
      <c r="EX283" s="2">
        <v>0</v>
      </c>
      <c r="EY283" s="2">
        <v>0</v>
      </c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>
        <v>0</v>
      </c>
      <c r="FR283" s="2">
        <f t="shared" ref="FR283:FR288" si="311">ROUND(IF(AND(BH283=3,BI283=3),P283,0),2)</f>
        <v>0</v>
      </c>
      <c r="FS283" s="2">
        <v>0</v>
      </c>
      <c r="FT283" s="2"/>
      <c r="FU283" s="2"/>
      <c r="FV283" s="2"/>
      <c r="FW283" s="2"/>
      <c r="FX283" s="2">
        <v>0</v>
      </c>
      <c r="FY283" s="2">
        <v>0</v>
      </c>
      <c r="FZ283" s="2"/>
      <c r="GA283" s="2" t="s">
        <v>6</v>
      </c>
      <c r="GB283" s="2"/>
      <c r="GC283" s="2"/>
      <c r="GD283" s="2">
        <v>0</v>
      </c>
      <c r="GE283" s="2"/>
      <c r="GF283" s="2">
        <v>1839032525</v>
      </c>
      <c r="GG283" s="2">
        <v>1</v>
      </c>
      <c r="GH283" s="2">
        <v>1</v>
      </c>
      <c r="GI283" s="2">
        <v>-2</v>
      </c>
      <c r="GJ283" s="2">
        <v>0</v>
      </c>
      <c r="GK283" s="2">
        <f>ROUND(R283*(R12)/100,2)</f>
        <v>0</v>
      </c>
      <c r="GL283" s="2">
        <f t="shared" ref="GL283:GL288" si="312">ROUND(IF(AND(BH283=3,BI283=3,FS283&lt;&gt;0),P283,0),2)</f>
        <v>0</v>
      </c>
      <c r="GM283" s="2">
        <f t="shared" ref="GM283:GM288" si="313">ROUND(O283+X283+Y283+GK283,2)+GX283</f>
        <v>135.37</v>
      </c>
      <c r="GN283" s="2">
        <f t="shared" ref="GN283:GN288" si="314">IF(OR(BI283=0,BI283=1),ROUND(O283+X283+Y283+GK283,2),0)</f>
        <v>0</v>
      </c>
      <c r="GO283" s="2">
        <f t="shared" ref="GO283:GO288" si="315">IF(BI283=2,ROUND(O283+X283+Y283+GK283,2),0)</f>
        <v>135.37</v>
      </c>
      <c r="GP283" s="2">
        <f t="shared" ref="GP283:GP288" si="316">IF(BI283=4,ROUND(O283+X283+Y283+GK283,2)+GX283,0)</f>
        <v>0</v>
      </c>
      <c r="GQ283" s="2"/>
      <c r="GR283" s="2">
        <v>0</v>
      </c>
      <c r="GS283" s="2">
        <v>3</v>
      </c>
      <c r="GT283" s="2">
        <v>0</v>
      </c>
      <c r="GU283" s="2" t="s">
        <v>6</v>
      </c>
      <c r="GV283" s="2">
        <f t="shared" ref="GV283:GV288" si="317">ROUND(GT283,6)</f>
        <v>0</v>
      </c>
      <c r="GW283" s="2">
        <v>1</v>
      </c>
      <c r="GX283" s="2">
        <f t="shared" ref="GX283:GX288" si="318">ROUND(GV283*GW283*I283,2)</f>
        <v>0</v>
      </c>
      <c r="GY283" s="2"/>
      <c r="GZ283" s="2"/>
      <c r="HA283" s="2">
        <v>0</v>
      </c>
      <c r="HB283" s="2">
        <v>0</v>
      </c>
      <c r="HC283" s="2"/>
      <c r="HD283" s="2"/>
      <c r="HE283" s="2"/>
      <c r="HF283" s="2"/>
      <c r="HG283" s="2"/>
      <c r="HH283" s="2"/>
      <c r="HI283" s="2"/>
      <c r="HJ283" s="2"/>
      <c r="HK283" s="2"/>
      <c r="HL283" s="2"/>
      <c r="HM283" s="2"/>
      <c r="HN283" s="2"/>
      <c r="HO283" s="2"/>
      <c r="HP283" s="2"/>
      <c r="HQ283" s="2"/>
      <c r="HR283" s="2"/>
      <c r="HS283" s="2"/>
      <c r="HT283" s="2"/>
      <c r="HU283" s="2"/>
      <c r="HV283" s="2"/>
      <c r="HW283" s="2"/>
      <c r="HX283" s="2"/>
      <c r="HY283" s="2"/>
      <c r="HZ283" s="2"/>
      <c r="IA283" s="2"/>
      <c r="IB283" s="2"/>
      <c r="IC283" s="2"/>
      <c r="ID283" s="2"/>
      <c r="IE283" s="2"/>
      <c r="IF283" s="2"/>
      <c r="IG283" s="2"/>
      <c r="IH283" s="2"/>
      <c r="II283" s="2"/>
      <c r="IJ283" s="2"/>
      <c r="IK283" s="2">
        <v>0</v>
      </c>
      <c r="IL283" s="2"/>
      <c r="IM283" s="2"/>
      <c r="IN283" s="2"/>
      <c r="IO283" s="2"/>
      <c r="IP283" s="2"/>
      <c r="IQ283" s="2"/>
      <c r="IR283" s="2"/>
      <c r="IS283" s="2"/>
      <c r="IT283" s="2"/>
      <c r="IU283" s="2"/>
    </row>
    <row r="284" spans="1:255" x14ac:dyDescent="0.2">
      <c r="A284">
        <v>17</v>
      </c>
      <c r="B284">
        <v>1</v>
      </c>
      <c r="E284" t="s">
        <v>360</v>
      </c>
      <c r="F284" t="s">
        <v>361</v>
      </c>
      <c r="G284" t="s">
        <v>362</v>
      </c>
      <c r="H284" t="s">
        <v>363</v>
      </c>
      <c r="I284">
        <f>ROUND(50/100,9)</f>
        <v>0.5</v>
      </c>
      <c r="J284">
        <v>0</v>
      </c>
      <c r="O284">
        <f t="shared" si="286"/>
        <v>883.97</v>
      </c>
      <c r="P284">
        <f t="shared" si="287"/>
        <v>883.97</v>
      </c>
      <c r="Q284">
        <f t="shared" si="288"/>
        <v>0</v>
      </c>
      <c r="R284">
        <f t="shared" si="289"/>
        <v>0</v>
      </c>
      <c r="S284">
        <f t="shared" si="290"/>
        <v>0</v>
      </c>
      <c r="T284">
        <f t="shared" si="291"/>
        <v>0</v>
      </c>
      <c r="U284">
        <f t="shared" si="292"/>
        <v>0</v>
      </c>
      <c r="V284">
        <f t="shared" si="293"/>
        <v>0</v>
      </c>
      <c r="W284">
        <f t="shared" si="294"/>
        <v>0</v>
      </c>
      <c r="X284">
        <f t="shared" si="295"/>
        <v>0</v>
      </c>
      <c r="Y284">
        <f t="shared" si="295"/>
        <v>0</v>
      </c>
      <c r="AA284">
        <v>16670161</v>
      </c>
      <c r="AB284">
        <f t="shared" si="296"/>
        <v>270.74</v>
      </c>
      <c r="AC284">
        <f t="shared" si="297"/>
        <v>270.74</v>
      </c>
      <c r="AD284">
        <f t="shared" si="298"/>
        <v>0</v>
      </c>
      <c r="AE284">
        <f t="shared" si="299"/>
        <v>0</v>
      </c>
      <c r="AF284">
        <f t="shared" si="299"/>
        <v>0</v>
      </c>
      <c r="AG284">
        <f t="shared" si="300"/>
        <v>0</v>
      </c>
      <c r="AH284">
        <f t="shared" si="301"/>
        <v>0</v>
      </c>
      <c r="AI284">
        <f t="shared" si="301"/>
        <v>0</v>
      </c>
      <c r="AJ284">
        <f t="shared" si="302"/>
        <v>0</v>
      </c>
      <c r="AK284">
        <v>270.74</v>
      </c>
      <c r="AL284">
        <v>270.74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1</v>
      </c>
      <c r="AW284">
        <v>1</v>
      </c>
      <c r="AZ284">
        <v>6.53</v>
      </c>
      <c r="BA284">
        <v>1</v>
      </c>
      <c r="BB284">
        <v>1</v>
      </c>
      <c r="BC284">
        <v>6.53</v>
      </c>
      <c r="BD284" t="s">
        <v>6</v>
      </c>
      <c r="BE284" t="s">
        <v>6</v>
      </c>
      <c r="BF284" t="s">
        <v>6</v>
      </c>
      <c r="BG284" t="s">
        <v>6</v>
      </c>
      <c r="BH284">
        <v>3</v>
      </c>
      <c r="BI284">
        <v>2</v>
      </c>
      <c r="BJ284" t="s">
        <v>364</v>
      </c>
      <c r="BM284">
        <v>500002</v>
      </c>
      <c r="BN284">
        <v>0</v>
      </c>
      <c r="BO284" t="s">
        <v>6</v>
      </c>
      <c r="BP284">
        <v>0</v>
      </c>
      <c r="BQ284">
        <v>12</v>
      </c>
      <c r="BR284">
        <v>0</v>
      </c>
      <c r="BS284">
        <v>1</v>
      </c>
      <c r="BT284">
        <v>1</v>
      </c>
      <c r="BU284">
        <v>1</v>
      </c>
      <c r="BV284">
        <v>1</v>
      </c>
      <c r="BW284">
        <v>1</v>
      </c>
      <c r="BX284">
        <v>1</v>
      </c>
      <c r="BY284" t="s">
        <v>6</v>
      </c>
      <c r="BZ284">
        <v>0</v>
      </c>
      <c r="CA284">
        <v>0</v>
      </c>
      <c r="CF284">
        <v>0</v>
      </c>
      <c r="CG284">
        <v>0</v>
      </c>
      <c r="CM284">
        <v>0</v>
      </c>
      <c r="CN284" t="s">
        <v>6</v>
      </c>
      <c r="CO284">
        <v>0</v>
      </c>
      <c r="CP284">
        <f t="shared" si="303"/>
        <v>883.97</v>
      </c>
      <c r="CQ284">
        <f t="shared" si="304"/>
        <v>1767.9322000000002</v>
      </c>
      <c r="CR284">
        <f t="shared" si="305"/>
        <v>0</v>
      </c>
      <c r="CS284">
        <f t="shared" si="306"/>
        <v>0</v>
      </c>
      <c r="CT284">
        <f t="shared" si="307"/>
        <v>0</v>
      </c>
      <c r="CU284">
        <f t="shared" si="308"/>
        <v>0</v>
      </c>
      <c r="CV284">
        <f t="shared" si="308"/>
        <v>0</v>
      </c>
      <c r="CW284">
        <f t="shared" si="308"/>
        <v>0</v>
      </c>
      <c r="CX284">
        <f t="shared" si="308"/>
        <v>0</v>
      </c>
      <c r="CY284">
        <f t="shared" si="309"/>
        <v>0</v>
      </c>
      <c r="CZ284">
        <f t="shared" si="310"/>
        <v>0</v>
      </c>
      <c r="DC284" t="s">
        <v>6</v>
      </c>
      <c r="DD284" t="s">
        <v>6</v>
      </c>
      <c r="DE284" t="s">
        <v>6</v>
      </c>
      <c r="DF284" t="s">
        <v>6</v>
      </c>
      <c r="DG284" t="s">
        <v>6</v>
      </c>
      <c r="DH284" t="s">
        <v>6</v>
      </c>
      <c r="DI284" t="s">
        <v>6</v>
      </c>
      <c r="DJ284" t="s">
        <v>6</v>
      </c>
      <c r="DK284" t="s">
        <v>6</v>
      </c>
      <c r="DL284" t="s">
        <v>6</v>
      </c>
      <c r="DM284" t="s">
        <v>6</v>
      </c>
      <c r="DN284">
        <v>0</v>
      </c>
      <c r="DO284">
        <v>0</v>
      </c>
      <c r="DP284">
        <v>1</v>
      </c>
      <c r="DQ284">
        <v>1</v>
      </c>
      <c r="DU284">
        <v>1013</v>
      </c>
      <c r="DV284" t="s">
        <v>363</v>
      </c>
      <c r="DW284" t="s">
        <v>363</v>
      </c>
      <c r="DX284">
        <v>1</v>
      </c>
      <c r="EE284">
        <v>16510421</v>
      </c>
      <c r="EF284">
        <v>12</v>
      </c>
      <c r="EG284" t="s">
        <v>365</v>
      </c>
      <c r="EH284">
        <v>0</v>
      </c>
      <c r="EI284" t="s">
        <v>6</v>
      </c>
      <c r="EJ284">
        <v>2</v>
      </c>
      <c r="EK284">
        <v>500002</v>
      </c>
      <c r="EL284" t="s">
        <v>366</v>
      </c>
      <c r="EM284" t="s">
        <v>367</v>
      </c>
      <c r="EO284" t="s">
        <v>6</v>
      </c>
      <c r="EQ284">
        <v>0</v>
      </c>
      <c r="ER284">
        <v>270.74</v>
      </c>
      <c r="ES284">
        <v>270.74</v>
      </c>
      <c r="ET284">
        <v>0</v>
      </c>
      <c r="EU284">
        <v>0</v>
      </c>
      <c r="EV284">
        <v>0</v>
      </c>
      <c r="EW284">
        <v>0</v>
      </c>
      <c r="EX284">
        <v>0</v>
      </c>
      <c r="EY284">
        <v>0</v>
      </c>
      <c r="FQ284">
        <v>0</v>
      </c>
      <c r="FR284">
        <f t="shared" si="311"/>
        <v>0</v>
      </c>
      <c r="FS284">
        <v>0</v>
      </c>
      <c r="FX284">
        <v>0</v>
      </c>
      <c r="FY284">
        <v>0</v>
      </c>
      <c r="GA284" t="s">
        <v>6</v>
      </c>
      <c r="GD284">
        <v>0</v>
      </c>
      <c r="GF284">
        <v>1839032525</v>
      </c>
      <c r="GG284">
        <v>1</v>
      </c>
      <c r="GH284">
        <v>1</v>
      </c>
      <c r="GI284">
        <v>4</v>
      </c>
      <c r="GJ284">
        <v>0</v>
      </c>
      <c r="GK284">
        <f>ROUND(R284*(S12)/100,2)</f>
        <v>0</v>
      </c>
      <c r="GL284">
        <f t="shared" si="312"/>
        <v>0</v>
      </c>
      <c r="GM284">
        <f t="shared" si="313"/>
        <v>883.97</v>
      </c>
      <c r="GN284">
        <f t="shared" si="314"/>
        <v>0</v>
      </c>
      <c r="GO284">
        <f t="shared" si="315"/>
        <v>883.97</v>
      </c>
      <c r="GP284">
        <f t="shared" si="316"/>
        <v>0</v>
      </c>
      <c r="GR284">
        <v>0</v>
      </c>
      <c r="GS284">
        <v>3</v>
      </c>
      <c r="GT284">
        <v>0</v>
      </c>
      <c r="GU284" t="s">
        <v>6</v>
      </c>
      <c r="GV284">
        <f t="shared" si="317"/>
        <v>0</v>
      </c>
      <c r="GW284">
        <v>1</v>
      </c>
      <c r="GX284">
        <f t="shared" si="318"/>
        <v>0</v>
      </c>
      <c r="HA284">
        <v>0</v>
      </c>
      <c r="HB284">
        <v>0</v>
      </c>
      <c r="IK284">
        <v>0</v>
      </c>
    </row>
    <row r="285" spans="1:255" x14ac:dyDescent="0.2">
      <c r="A285" s="2">
        <v>17</v>
      </c>
      <c r="B285" s="2">
        <v>1</v>
      </c>
      <c r="C285" s="2"/>
      <c r="D285" s="2"/>
      <c r="E285" s="2" t="s">
        <v>368</v>
      </c>
      <c r="F285" s="2" t="s">
        <v>369</v>
      </c>
      <c r="G285" s="2" t="s">
        <v>370</v>
      </c>
      <c r="H285" s="2" t="s">
        <v>371</v>
      </c>
      <c r="I285" s="2">
        <f>ROUND(4/100,9)</f>
        <v>0.04</v>
      </c>
      <c r="J285" s="2">
        <v>0</v>
      </c>
      <c r="K285" s="2"/>
      <c r="L285" s="2"/>
      <c r="M285" s="2"/>
      <c r="N285" s="2"/>
      <c r="O285" s="2">
        <f t="shared" si="286"/>
        <v>6.86</v>
      </c>
      <c r="P285" s="2">
        <f t="shared" si="287"/>
        <v>6.86</v>
      </c>
      <c r="Q285" s="2">
        <f t="shared" si="288"/>
        <v>0</v>
      </c>
      <c r="R285" s="2">
        <f t="shared" si="289"/>
        <v>0</v>
      </c>
      <c r="S285" s="2">
        <f t="shared" si="290"/>
        <v>0</v>
      </c>
      <c r="T285" s="2">
        <f t="shared" si="291"/>
        <v>0</v>
      </c>
      <c r="U285" s="2">
        <f t="shared" si="292"/>
        <v>0</v>
      </c>
      <c r="V285" s="2">
        <f t="shared" si="293"/>
        <v>0</v>
      </c>
      <c r="W285" s="2">
        <f t="shared" si="294"/>
        <v>0</v>
      </c>
      <c r="X285" s="2">
        <f t="shared" si="295"/>
        <v>0</v>
      </c>
      <c r="Y285" s="2">
        <f t="shared" si="295"/>
        <v>0</v>
      </c>
      <c r="Z285" s="2"/>
      <c r="AA285" s="2">
        <v>16670159</v>
      </c>
      <c r="AB285" s="2">
        <f t="shared" si="296"/>
        <v>171.6</v>
      </c>
      <c r="AC285" s="2">
        <f t="shared" si="297"/>
        <v>171.6</v>
      </c>
      <c r="AD285" s="2">
        <f t="shared" si="298"/>
        <v>0</v>
      </c>
      <c r="AE285" s="2">
        <f t="shared" si="299"/>
        <v>0</v>
      </c>
      <c r="AF285" s="2">
        <f t="shared" si="299"/>
        <v>0</v>
      </c>
      <c r="AG285" s="2">
        <f t="shared" si="300"/>
        <v>0</v>
      </c>
      <c r="AH285" s="2">
        <f t="shared" si="301"/>
        <v>0</v>
      </c>
      <c r="AI285" s="2">
        <f t="shared" si="301"/>
        <v>0</v>
      </c>
      <c r="AJ285" s="2">
        <f t="shared" si="302"/>
        <v>0</v>
      </c>
      <c r="AK285" s="2">
        <v>171.6</v>
      </c>
      <c r="AL285" s="2">
        <v>171.6</v>
      </c>
      <c r="AM285" s="2">
        <v>0</v>
      </c>
      <c r="AN285" s="2">
        <v>0</v>
      </c>
      <c r="AO285" s="2">
        <v>0</v>
      </c>
      <c r="AP285" s="2">
        <v>0</v>
      </c>
      <c r="AQ285" s="2">
        <v>0</v>
      </c>
      <c r="AR285" s="2">
        <v>0</v>
      </c>
      <c r="AS285" s="2">
        <v>0</v>
      </c>
      <c r="AT285" s="2">
        <v>0</v>
      </c>
      <c r="AU285" s="2">
        <v>0</v>
      </c>
      <c r="AV285" s="2">
        <v>1</v>
      </c>
      <c r="AW285" s="2">
        <v>1</v>
      </c>
      <c r="AX285" s="2"/>
      <c r="AY285" s="2"/>
      <c r="AZ285" s="2">
        <v>1</v>
      </c>
      <c r="BA285" s="2">
        <v>1</v>
      </c>
      <c r="BB285" s="2">
        <v>1</v>
      </c>
      <c r="BC285" s="2">
        <v>1</v>
      </c>
      <c r="BD285" s="2" t="s">
        <v>6</v>
      </c>
      <c r="BE285" s="2" t="s">
        <v>6</v>
      </c>
      <c r="BF285" s="2" t="s">
        <v>6</v>
      </c>
      <c r="BG285" s="2" t="s">
        <v>6</v>
      </c>
      <c r="BH285" s="2">
        <v>3</v>
      </c>
      <c r="BI285" s="2">
        <v>2</v>
      </c>
      <c r="BJ285" s="2" t="s">
        <v>372</v>
      </c>
      <c r="BK285" s="2"/>
      <c r="BL285" s="2"/>
      <c r="BM285" s="2">
        <v>500002</v>
      </c>
      <c r="BN285" s="2">
        <v>0</v>
      </c>
      <c r="BO285" s="2" t="s">
        <v>6</v>
      </c>
      <c r="BP285" s="2">
        <v>0</v>
      </c>
      <c r="BQ285" s="2">
        <v>12</v>
      </c>
      <c r="BR285" s="2">
        <v>0</v>
      </c>
      <c r="BS285" s="2">
        <v>1</v>
      </c>
      <c r="BT285" s="2">
        <v>1</v>
      </c>
      <c r="BU285" s="2">
        <v>1</v>
      </c>
      <c r="BV285" s="2">
        <v>1</v>
      </c>
      <c r="BW285" s="2">
        <v>1</v>
      </c>
      <c r="BX285" s="2">
        <v>1</v>
      </c>
      <c r="BY285" s="2" t="s">
        <v>6</v>
      </c>
      <c r="BZ285" s="2">
        <v>0</v>
      </c>
      <c r="CA285" s="2">
        <v>0</v>
      </c>
      <c r="CB285" s="2"/>
      <c r="CC285" s="2"/>
      <c r="CD285" s="2"/>
      <c r="CE285" s="2"/>
      <c r="CF285" s="2">
        <v>0</v>
      </c>
      <c r="CG285" s="2">
        <v>0</v>
      </c>
      <c r="CH285" s="2"/>
      <c r="CI285" s="2"/>
      <c r="CJ285" s="2"/>
      <c r="CK285" s="2"/>
      <c r="CL285" s="2"/>
      <c r="CM285" s="2">
        <v>0</v>
      </c>
      <c r="CN285" s="2" t="s">
        <v>6</v>
      </c>
      <c r="CO285" s="2">
        <v>0</v>
      </c>
      <c r="CP285" s="2">
        <f t="shared" si="303"/>
        <v>6.86</v>
      </c>
      <c r="CQ285" s="2">
        <f t="shared" si="304"/>
        <v>171.6</v>
      </c>
      <c r="CR285" s="2">
        <f t="shared" si="305"/>
        <v>0</v>
      </c>
      <c r="CS285" s="2">
        <f t="shared" si="306"/>
        <v>0</v>
      </c>
      <c r="CT285" s="2">
        <f t="shared" si="307"/>
        <v>0</v>
      </c>
      <c r="CU285" s="2">
        <f t="shared" si="308"/>
        <v>0</v>
      </c>
      <c r="CV285" s="2">
        <f t="shared" si="308"/>
        <v>0</v>
      </c>
      <c r="CW285" s="2">
        <f t="shared" si="308"/>
        <v>0</v>
      </c>
      <c r="CX285" s="2">
        <f t="shared" si="308"/>
        <v>0</v>
      </c>
      <c r="CY285" s="2">
        <f t="shared" si="309"/>
        <v>0</v>
      </c>
      <c r="CZ285" s="2">
        <f t="shared" si="310"/>
        <v>0</v>
      </c>
      <c r="DA285" s="2"/>
      <c r="DB285" s="2"/>
      <c r="DC285" s="2" t="s">
        <v>6</v>
      </c>
      <c r="DD285" s="2" t="s">
        <v>6</v>
      </c>
      <c r="DE285" s="2" t="s">
        <v>6</v>
      </c>
      <c r="DF285" s="2" t="s">
        <v>6</v>
      </c>
      <c r="DG285" s="2" t="s">
        <v>6</v>
      </c>
      <c r="DH285" s="2" t="s">
        <v>6</v>
      </c>
      <c r="DI285" s="2" t="s">
        <v>6</v>
      </c>
      <c r="DJ285" s="2" t="s">
        <v>6</v>
      </c>
      <c r="DK285" s="2" t="s">
        <v>6</v>
      </c>
      <c r="DL285" s="2" t="s">
        <v>6</v>
      </c>
      <c r="DM285" s="2" t="s">
        <v>6</v>
      </c>
      <c r="DN285" s="2">
        <v>0</v>
      </c>
      <c r="DO285" s="2">
        <v>0</v>
      </c>
      <c r="DP285" s="2">
        <v>1</v>
      </c>
      <c r="DQ285" s="2">
        <v>1</v>
      </c>
      <c r="DR285" s="2"/>
      <c r="DS285" s="2"/>
      <c r="DT285" s="2"/>
      <c r="DU285" s="2">
        <v>1010</v>
      </c>
      <c r="DV285" s="2" t="s">
        <v>371</v>
      </c>
      <c r="DW285" s="2" t="s">
        <v>371</v>
      </c>
      <c r="DX285" s="2">
        <v>100</v>
      </c>
      <c r="DY285" s="2"/>
      <c r="DZ285" s="2"/>
      <c r="EA285" s="2"/>
      <c r="EB285" s="2"/>
      <c r="EC285" s="2"/>
      <c r="ED285" s="2"/>
      <c r="EE285" s="2">
        <v>16510421</v>
      </c>
      <c r="EF285" s="2">
        <v>12</v>
      </c>
      <c r="EG285" s="2" t="s">
        <v>365</v>
      </c>
      <c r="EH285" s="2">
        <v>0</v>
      </c>
      <c r="EI285" s="2" t="s">
        <v>6</v>
      </c>
      <c r="EJ285" s="2">
        <v>2</v>
      </c>
      <c r="EK285" s="2">
        <v>500002</v>
      </c>
      <c r="EL285" s="2" t="s">
        <v>366</v>
      </c>
      <c r="EM285" s="2" t="s">
        <v>367</v>
      </c>
      <c r="EN285" s="2"/>
      <c r="EO285" s="2" t="s">
        <v>6</v>
      </c>
      <c r="EP285" s="2"/>
      <c r="EQ285" s="2">
        <v>0</v>
      </c>
      <c r="ER285" s="2">
        <v>171.6</v>
      </c>
      <c r="ES285" s="2">
        <v>171.6</v>
      </c>
      <c r="ET285" s="2">
        <v>0</v>
      </c>
      <c r="EU285" s="2">
        <v>0</v>
      </c>
      <c r="EV285" s="2">
        <v>0</v>
      </c>
      <c r="EW285" s="2">
        <v>0</v>
      </c>
      <c r="EX285" s="2">
        <v>0</v>
      </c>
      <c r="EY285" s="2">
        <v>0</v>
      </c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>
        <v>0</v>
      </c>
      <c r="FR285" s="2">
        <f t="shared" si="311"/>
        <v>0</v>
      </c>
      <c r="FS285" s="2">
        <v>0</v>
      </c>
      <c r="FT285" s="2"/>
      <c r="FU285" s="2"/>
      <c r="FV285" s="2"/>
      <c r="FW285" s="2"/>
      <c r="FX285" s="2">
        <v>0</v>
      </c>
      <c r="FY285" s="2">
        <v>0</v>
      </c>
      <c r="FZ285" s="2"/>
      <c r="GA285" s="2" t="s">
        <v>6</v>
      </c>
      <c r="GB285" s="2"/>
      <c r="GC285" s="2"/>
      <c r="GD285" s="2">
        <v>0</v>
      </c>
      <c r="GE285" s="2"/>
      <c r="GF285" s="2">
        <v>1736301036</v>
      </c>
      <c r="GG285" s="2">
        <v>1</v>
      </c>
      <c r="GH285" s="2">
        <v>1</v>
      </c>
      <c r="GI285" s="2">
        <v>-2</v>
      </c>
      <c r="GJ285" s="2">
        <v>0</v>
      </c>
      <c r="GK285" s="2">
        <f>ROUND(R285*(R12)/100,2)</f>
        <v>0</v>
      </c>
      <c r="GL285" s="2">
        <f t="shared" si="312"/>
        <v>0</v>
      </c>
      <c r="GM285" s="2">
        <f t="shared" si="313"/>
        <v>6.86</v>
      </c>
      <c r="GN285" s="2">
        <f t="shared" si="314"/>
        <v>0</v>
      </c>
      <c r="GO285" s="2">
        <f t="shared" si="315"/>
        <v>6.86</v>
      </c>
      <c r="GP285" s="2">
        <f t="shared" si="316"/>
        <v>0</v>
      </c>
      <c r="GQ285" s="2"/>
      <c r="GR285" s="2">
        <v>0</v>
      </c>
      <c r="GS285" s="2">
        <v>3</v>
      </c>
      <c r="GT285" s="2">
        <v>0</v>
      </c>
      <c r="GU285" s="2" t="s">
        <v>6</v>
      </c>
      <c r="GV285" s="2">
        <f t="shared" si="317"/>
        <v>0</v>
      </c>
      <c r="GW285" s="2">
        <v>1</v>
      </c>
      <c r="GX285" s="2">
        <f t="shared" si="318"/>
        <v>0</v>
      </c>
      <c r="GY285" s="2"/>
      <c r="GZ285" s="2"/>
      <c r="HA285" s="2">
        <v>0</v>
      </c>
      <c r="HB285" s="2">
        <v>0</v>
      </c>
      <c r="HC285" s="2"/>
      <c r="HD285" s="2"/>
      <c r="HE285" s="2"/>
      <c r="HF285" s="2"/>
      <c r="HG285" s="2"/>
      <c r="HH285" s="2"/>
      <c r="HI285" s="2"/>
      <c r="HJ285" s="2"/>
      <c r="HK285" s="2"/>
      <c r="HL285" s="2"/>
      <c r="HM285" s="2"/>
      <c r="HN285" s="2"/>
      <c r="HO285" s="2"/>
      <c r="HP285" s="2"/>
      <c r="HQ285" s="2"/>
      <c r="HR285" s="2"/>
      <c r="HS285" s="2"/>
      <c r="HT285" s="2"/>
      <c r="HU285" s="2"/>
      <c r="HV285" s="2"/>
      <c r="HW285" s="2"/>
      <c r="HX285" s="2"/>
      <c r="HY285" s="2"/>
      <c r="HZ285" s="2"/>
      <c r="IA285" s="2"/>
      <c r="IB285" s="2"/>
      <c r="IC285" s="2"/>
      <c r="ID285" s="2"/>
      <c r="IE285" s="2"/>
      <c r="IF285" s="2"/>
      <c r="IG285" s="2"/>
      <c r="IH285" s="2"/>
      <c r="II285" s="2"/>
      <c r="IJ285" s="2"/>
      <c r="IK285" s="2">
        <v>0</v>
      </c>
      <c r="IL285" s="2"/>
      <c r="IM285" s="2"/>
      <c r="IN285" s="2"/>
      <c r="IO285" s="2"/>
      <c r="IP285" s="2"/>
      <c r="IQ285" s="2"/>
      <c r="IR285" s="2"/>
      <c r="IS285" s="2"/>
      <c r="IT285" s="2"/>
      <c r="IU285" s="2"/>
    </row>
    <row r="286" spans="1:255" x14ac:dyDescent="0.2">
      <c r="A286">
        <v>17</v>
      </c>
      <c r="B286">
        <v>1</v>
      </c>
      <c r="E286" t="s">
        <v>368</v>
      </c>
      <c r="F286" t="s">
        <v>369</v>
      </c>
      <c r="G286" t="s">
        <v>370</v>
      </c>
      <c r="H286" t="s">
        <v>371</v>
      </c>
      <c r="I286">
        <f>ROUND(4/100,9)</f>
        <v>0.04</v>
      </c>
      <c r="J286">
        <v>0</v>
      </c>
      <c r="O286">
        <f t="shared" si="286"/>
        <v>44.82</v>
      </c>
      <c r="P286">
        <f t="shared" si="287"/>
        <v>44.82</v>
      </c>
      <c r="Q286">
        <f t="shared" si="288"/>
        <v>0</v>
      </c>
      <c r="R286">
        <f t="shared" si="289"/>
        <v>0</v>
      </c>
      <c r="S286">
        <f t="shared" si="290"/>
        <v>0</v>
      </c>
      <c r="T286">
        <f t="shared" si="291"/>
        <v>0</v>
      </c>
      <c r="U286">
        <f t="shared" si="292"/>
        <v>0</v>
      </c>
      <c r="V286">
        <f t="shared" si="293"/>
        <v>0</v>
      </c>
      <c r="W286">
        <f t="shared" si="294"/>
        <v>0</v>
      </c>
      <c r="X286">
        <f t="shared" si="295"/>
        <v>0</v>
      </c>
      <c r="Y286">
        <f t="shared" si="295"/>
        <v>0</v>
      </c>
      <c r="AA286">
        <v>16670161</v>
      </c>
      <c r="AB286">
        <f t="shared" si="296"/>
        <v>171.6</v>
      </c>
      <c r="AC286">
        <f t="shared" si="297"/>
        <v>171.6</v>
      </c>
      <c r="AD286">
        <f t="shared" si="298"/>
        <v>0</v>
      </c>
      <c r="AE286">
        <f t="shared" si="299"/>
        <v>0</v>
      </c>
      <c r="AF286">
        <f t="shared" si="299"/>
        <v>0</v>
      </c>
      <c r="AG286">
        <f t="shared" si="300"/>
        <v>0</v>
      </c>
      <c r="AH286">
        <f t="shared" si="301"/>
        <v>0</v>
      </c>
      <c r="AI286">
        <f t="shared" si="301"/>
        <v>0</v>
      </c>
      <c r="AJ286">
        <f t="shared" si="302"/>
        <v>0</v>
      </c>
      <c r="AK286">
        <v>171.6</v>
      </c>
      <c r="AL286">
        <v>171.6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1</v>
      </c>
      <c r="AW286">
        <v>1</v>
      </c>
      <c r="AZ286">
        <v>6.53</v>
      </c>
      <c r="BA286">
        <v>1</v>
      </c>
      <c r="BB286">
        <v>1</v>
      </c>
      <c r="BC286">
        <v>6.53</v>
      </c>
      <c r="BD286" t="s">
        <v>6</v>
      </c>
      <c r="BE286" t="s">
        <v>6</v>
      </c>
      <c r="BF286" t="s">
        <v>6</v>
      </c>
      <c r="BG286" t="s">
        <v>6</v>
      </c>
      <c r="BH286">
        <v>3</v>
      </c>
      <c r="BI286">
        <v>2</v>
      </c>
      <c r="BJ286" t="s">
        <v>372</v>
      </c>
      <c r="BM286">
        <v>500002</v>
      </c>
      <c r="BN286">
        <v>0</v>
      </c>
      <c r="BO286" t="s">
        <v>6</v>
      </c>
      <c r="BP286">
        <v>0</v>
      </c>
      <c r="BQ286">
        <v>12</v>
      </c>
      <c r="BR286">
        <v>0</v>
      </c>
      <c r="BS286">
        <v>1</v>
      </c>
      <c r="BT286">
        <v>1</v>
      </c>
      <c r="BU286">
        <v>1</v>
      </c>
      <c r="BV286">
        <v>1</v>
      </c>
      <c r="BW286">
        <v>1</v>
      </c>
      <c r="BX286">
        <v>1</v>
      </c>
      <c r="BY286" t="s">
        <v>6</v>
      </c>
      <c r="BZ286">
        <v>0</v>
      </c>
      <c r="CA286">
        <v>0</v>
      </c>
      <c r="CF286">
        <v>0</v>
      </c>
      <c r="CG286">
        <v>0</v>
      </c>
      <c r="CM286">
        <v>0</v>
      </c>
      <c r="CN286" t="s">
        <v>6</v>
      </c>
      <c r="CO286">
        <v>0</v>
      </c>
      <c r="CP286">
        <f t="shared" si="303"/>
        <v>44.82</v>
      </c>
      <c r="CQ286">
        <f t="shared" si="304"/>
        <v>1120.548</v>
      </c>
      <c r="CR286">
        <f t="shared" si="305"/>
        <v>0</v>
      </c>
      <c r="CS286">
        <f t="shared" si="306"/>
        <v>0</v>
      </c>
      <c r="CT286">
        <f t="shared" si="307"/>
        <v>0</v>
      </c>
      <c r="CU286">
        <f t="shared" si="308"/>
        <v>0</v>
      </c>
      <c r="CV286">
        <f t="shared" si="308"/>
        <v>0</v>
      </c>
      <c r="CW286">
        <f t="shared" si="308"/>
        <v>0</v>
      </c>
      <c r="CX286">
        <f t="shared" si="308"/>
        <v>0</v>
      </c>
      <c r="CY286">
        <f t="shared" si="309"/>
        <v>0</v>
      </c>
      <c r="CZ286">
        <f t="shared" si="310"/>
        <v>0</v>
      </c>
      <c r="DC286" t="s">
        <v>6</v>
      </c>
      <c r="DD286" t="s">
        <v>6</v>
      </c>
      <c r="DE286" t="s">
        <v>6</v>
      </c>
      <c r="DF286" t="s">
        <v>6</v>
      </c>
      <c r="DG286" t="s">
        <v>6</v>
      </c>
      <c r="DH286" t="s">
        <v>6</v>
      </c>
      <c r="DI286" t="s">
        <v>6</v>
      </c>
      <c r="DJ286" t="s">
        <v>6</v>
      </c>
      <c r="DK286" t="s">
        <v>6</v>
      </c>
      <c r="DL286" t="s">
        <v>6</v>
      </c>
      <c r="DM286" t="s">
        <v>6</v>
      </c>
      <c r="DN286">
        <v>0</v>
      </c>
      <c r="DO286">
        <v>0</v>
      </c>
      <c r="DP286">
        <v>1</v>
      </c>
      <c r="DQ286">
        <v>1</v>
      </c>
      <c r="DU286">
        <v>1010</v>
      </c>
      <c r="DV286" t="s">
        <v>371</v>
      </c>
      <c r="DW286" t="s">
        <v>371</v>
      </c>
      <c r="DX286">
        <v>100</v>
      </c>
      <c r="EE286">
        <v>16510421</v>
      </c>
      <c r="EF286">
        <v>12</v>
      </c>
      <c r="EG286" t="s">
        <v>365</v>
      </c>
      <c r="EH286">
        <v>0</v>
      </c>
      <c r="EI286" t="s">
        <v>6</v>
      </c>
      <c r="EJ286">
        <v>2</v>
      </c>
      <c r="EK286">
        <v>500002</v>
      </c>
      <c r="EL286" t="s">
        <v>366</v>
      </c>
      <c r="EM286" t="s">
        <v>367</v>
      </c>
      <c r="EO286" t="s">
        <v>6</v>
      </c>
      <c r="EQ286">
        <v>0</v>
      </c>
      <c r="ER286">
        <v>171.6</v>
      </c>
      <c r="ES286">
        <v>171.6</v>
      </c>
      <c r="ET286">
        <v>0</v>
      </c>
      <c r="EU286">
        <v>0</v>
      </c>
      <c r="EV286">
        <v>0</v>
      </c>
      <c r="EW286">
        <v>0</v>
      </c>
      <c r="EX286">
        <v>0</v>
      </c>
      <c r="EY286">
        <v>0</v>
      </c>
      <c r="FQ286">
        <v>0</v>
      </c>
      <c r="FR286">
        <f t="shared" si="311"/>
        <v>0</v>
      </c>
      <c r="FS286">
        <v>0</v>
      </c>
      <c r="FX286">
        <v>0</v>
      </c>
      <c r="FY286">
        <v>0</v>
      </c>
      <c r="GA286" t="s">
        <v>6</v>
      </c>
      <c r="GD286">
        <v>0</v>
      </c>
      <c r="GF286">
        <v>1736301036</v>
      </c>
      <c r="GG286">
        <v>1</v>
      </c>
      <c r="GH286">
        <v>1</v>
      </c>
      <c r="GI286">
        <v>4</v>
      </c>
      <c r="GJ286">
        <v>0</v>
      </c>
      <c r="GK286">
        <f>ROUND(R286*(S12)/100,2)</f>
        <v>0</v>
      </c>
      <c r="GL286">
        <f t="shared" si="312"/>
        <v>0</v>
      </c>
      <c r="GM286">
        <f t="shared" si="313"/>
        <v>44.82</v>
      </c>
      <c r="GN286">
        <f t="shared" si="314"/>
        <v>0</v>
      </c>
      <c r="GO286">
        <f t="shared" si="315"/>
        <v>44.82</v>
      </c>
      <c r="GP286">
        <f t="shared" si="316"/>
        <v>0</v>
      </c>
      <c r="GR286">
        <v>0</v>
      </c>
      <c r="GS286">
        <v>3</v>
      </c>
      <c r="GT286">
        <v>0</v>
      </c>
      <c r="GU286" t="s">
        <v>6</v>
      </c>
      <c r="GV286">
        <f t="shared" si="317"/>
        <v>0</v>
      </c>
      <c r="GW286">
        <v>1</v>
      </c>
      <c r="GX286">
        <f t="shared" si="318"/>
        <v>0</v>
      </c>
      <c r="HA286">
        <v>0</v>
      </c>
      <c r="HB286">
        <v>0</v>
      </c>
      <c r="IK286">
        <v>0</v>
      </c>
    </row>
    <row r="287" spans="1:255" x14ac:dyDescent="0.2">
      <c r="A287" s="2">
        <v>17</v>
      </c>
      <c r="B287" s="2">
        <v>1</v>
      </c>
      <c r="C287" s="2"/>
      <c r="D287" s="2"/>
      <c r="E287" s="2" t="s">
        <v>373</v>
      </c>
      <c r="F287" s="2" t="s">
        <v>374</v>
      </c>
      <c r="G287" s="2" t="s">
        <v>375</v>
      </c>
      <c r="H287" s="2" t="s">
        <v>113</v>
      </c>
      <c r="I287" s="2">
        <v>8</v>
      </c>
      <c r="J287" s="2">
        <v>0</v>
      </c>
      <c r="K287" s="2"/>
      <c r="L287" s="2"/>
      <c r="M287" s="2"/>
      <c r="N287" s="2"/>
      <c r="O287" s="2">
        <f t="shared" si="286"/>
        <v>253.92</v>
      </c>
      <c r="P287" s="2">
        <f t="shared" si="287"/>
        <v>253.92</v>
      </c>
      <c r="Q287" s="2">
        <f t="shared" si="288"/>
        <v>0</v>
      </c>
      <c r="R287" s="2">
        <f t="shared" si="289"/>
        <v>0</v>
      </c>
      <c r="S287" s="2">
        <f t="shared" si="290"/>
        <v>0</v>
      </c>
      <c r="T287" s="2">
        <f t="shared" si="291"/>
        <v>0</v>
      </c>
      <c r="U287" s="2">
        <f t="shared" si="292"/>
        <v>0</v>
      </c>
      <c r="V287" s="2">
        <f t="shared" si="293"/>
        <v>0</v>
      </c>
      <c r="W287" s="2">
        <f t="shared" si="294"/>
        <v>0</v>
      </c>
      <c r="X287" s="2">
        <f t="shared" si="295"/>
        <v>0</v>
      </c>
      <c r="Y287" s="2">
        <f t="shared" si="295"/>
        <v>0</v>
      </c>
      <c r="Z287" s="2"/>
      <c r="AA287" s="2">
        <v>16670159</v>
      </c>
      <c r="AB287" s="2">
        <f t="shared" si="296"/>
        <v>31.74</v>
      </c>
      <c r="AC287" s="2">
        <f t="shared" si="297"/>
        <v>31.74</v>
      </c>
      <c r="AD287" s="2">
        <f t="shared" si="298"/>
        <v>0</v>
      </c>
      <c r="AE287" s="2">
        <f t="shared" si="299"/>
        <v>0</v>
      </c>
      <c r="AF287" s="2">
        <f t="shared" si="299"/>
        <v>0</v>
      </c>
      <c r="AG287" s="2">
        <f t="shared" si="300"/>
        <v>0</v>
      </c>
      <c r="AH287" s="2">
        <f t="shared" si="301"/>
        <v>0</v>
      </c>
      <c r="AI287" s="2">
        <f t="shared" si="301"/>
        <v>0</v>
      </c>
      <c r="AJ287" s="2">
        <f t="shared" si="302"/>
        <v>0</v>
      </c>
      <c r="AK287" s="2">
        <v>31.74</v>
      </c>
      <c r="AL287" s="2">
        <v>31.74</v>
      </c>
      <c r="AM287" s="2">
        <v>0</v>
      </c>
      <c r="AN287" s="2">
        <v>0</v>
      </c>
      <c r="AO287" s="2">
        <v>0</v>
      </c>
      <c r="AP287" s="2">
        <v>0</v>
      </c>
      <c r="AQ287" s="2">
        <v>0</v>
      </c>
      <c r="AR287" s="2">
        <v>0</v>
      </c>
      <c r="AS287" s="2">
        <v>0</v>
      </c>
      <c r="AT287" s="2">
        <v>0</v>
      </c>
      <c r="AU287" s="2">
        <v>0</v>
      </c>
      <c r="AV287" s="2">
        <v>1</v>
      </c>
      <c r="AW287" s="2">
        <v>1</v>
      </c>
      <c r="AX287" s="2"/>
      <c r="AY287" s="2"/>
      <c r="AZ287" s="2">
        <v>1</v>
      </c>
      <c r="BA287" s="2">
        <v>1</v>
      </c>
      <c r="BB287" s="2">
        <v>1</v>
      </c>
      <c r="BC287" s="2">
        <v>1</v>
      </c>
      <c r="BD287" s="2" t="s">
        <v>6</v>
      </c>
      <c r="BE287" s="2" t="s">
        <v>6</v>
      </c>
      <c r="BF287" s="2" t="s">
        <v>6</v>
      </c>
      <c r="BG287" s="2" t="s">
        <v>6</v>
      </c>
      <c r="BH287" s="2">
        <v>3</v>
      </c>
      <c r="BI287" s="2">
        <v>2</v>
      </c>
      <c r="BJ287" s="2" t="s">
        <v>376</v>
      </c>
      <c r="BK287" s="2"/>
      <c r="BL287" s="2"/>
      <c r="BM287" s="2">
        <v>500002</v>
      </c>
      <c r="BN287" s="2">
        <v>0</v>
      </c>
      <c r="BO287" s="2" t="s">
        <v>6</v>
      </c>
      <c r="BP287" s="2">
        <v>0</v>
      </c>
      <c r="BQ287" s="2">
        <v>12</v>
      </c>
      <c r="BR287" s="2">
        <v>0</v>
      </c>
      <c r="BS287" s="2">
        <v>1</v>
      </c>
      <c r="BT287" s="2">
        <v>1</v>
      </c>
      <c r="BU287" s="2">
        <v>1</v>
      </c>
      <c r="BV287" s="2">
        <v>1</v>
      </c>
      <c r="BW287" s="2">
        <v>1</v>
      </c>
      <c r="BX287" s="2">
        <v>1</v>
      </c>
      <c r="BY287" s="2" t="s">
        <v>6</v>
      </c>
      <c r="BZ287" s="2">
        <v>0</v>
      </c>
      <c r="CA287" s="2">
        <v>0</v>
      </c>
      <c r="CB287" s="2"/>
      <c r="CC287" s="2"/>
      <c r="CD287" s="2"/>
      <c r="CE287" s="2"/>
      <c r="CF287" s="2">
        <v>0</v>
      </c>
      <c r="CG287" s="2">
        <v>0</v>
      </c>
      <c r="CH287" s="2"/>
      <c r="CI287" s="2"/>
      <c r="CJ287" s="2"/>
      <c r="CK287" s="2"/>
      <c r="CL287" s="2"/>
      <c r="CM287" s="2">
        <v>0</v>
      </c>
      <c r="CN287" s="2" t="s">
        <v>6</v>
      </c>
      <c r="CO287" s="2">
        <v>0</v>
      </c>
      <c r="CP287" s="2">
        <f t="shared" si="303"/>
        <v>253.92</v>
      </c>
      <c r="CQ287" s="2">
        <f t="shared" si="304"/>
        <v>31.74</v>
      </c>
      <c r="CR287" s="2">
        <f t="shared" si="305"/>
        <v>0</v>
      </c>
      <c r="CS287" s="2">
        <f t="shared" si="306"/>
        <v>0</v>
      </c>
      <c r="CT287" s="2">
        <f t="shared" si="307"/>
        <v>0</v>
      </c>
      <c r="CU287" s="2">
        <f t="shared" si="308"/>
        <v>0</v>
      </c>
      <c r="CV287" s="2">
        <f t="shared" si="308"/>
        <v>0</v>
      </c>
      <c r="CW287" s="2">
        <f t="shared" si="308"/>
        <v>0</v>
      </c>
      <c r="CX287" s="2">
        <f t="shared" si="308"/>
        <v>0</v>
      </c>
      <c r="CY287" s="2">
        <f t="shared" si="309"/>
        <v>0</v>
      </c>
      <c r="CZ287" s="2">
        <f t="shared" si="310"/>
        <v>0</v>
      </c>
      <c r="DA287" s="2"/>
      <c r="DB287" s="2"/>
      <c r="DC287" s="2" t="s">
        <v>6</v>
      </c>
      <c r="DD287" s="2" t="s">
        <v>6</v>
      </c>
      <c r="DE287" s="2" t="s">
        <v>6</v>
      </c>
      <c r="DF287" s="2" t="s">
        <v>6</v>
      </c>
      <c r="DG287" s="2" t="s">
        <v>6</v>
      </c>
      <c r="DH287" s="2" t="s">
        <v>6</v>
      </c>
      <c r="DI287" s="2" t="s">
        <v>6</v>
      </c>
      <c r="DJ287" s="2" t="s">
        <v>6</v>
      </c>
      <c r="DK287" s="2" t="s">
        <v>6</v>
      </c>
      <c r="DL287" s="2" t="s">
        <v>6</v>
      </c>
      <c r="DM287" s="2" t="s">
        <v>6</v>
      </c>
      <c r="DN287" s="2">
        <v>0</v>
      </c>
      <c r="DO287" s="2">
        <v>0</v>
      </c>
      <c r="DP287" s="2">
        <v>1</v>
      </c>
      <c r="DQ287" s="2">
        <v>1</v>
      </c>
      <c r="DR287" s="2"/>
      <c r="DS287" s="2"/>
      <c r="DT287" s="2"/>
      <c r="DU287" s="2">
        <v>1010</v>
      </c>
      <c r="DV287" s="2" t="s">
        <v>113</v>
      </c>
      <c r="DW287" s="2" t="s">
        <v>113</v>
      </c>
      <c r="DX287" s="2">
        <v>1</v>
      </c>
      <c r="DY287" s="2"/>
      <c r="DZ287" s="2"/>
      <c r="EA287" s="2"/>
      <c r="EB287" s="2"/>
      <c r="EC287" s="2"/>
      <c r="ED287" s="2"/>
      <c r="EE287" s="2">
        <v>16510421</v>
      </c>
      <c r="EF287" s="2">
        <v>12</v>
      </c>
      <c r="EG287" s="2" t="s">
        <v>365</v>
      </c>
      <c r="EH287" s="2">
        <v>0</v>
      </c>
      <c r="EI287" s="2" t="s">
        <v>6</v>
      </c>
      <c r="EJ287" s="2">
        <v>2</v>
      </c>
      <c r="EK287" s="2">
        <v>500002</v>
      </c>
      <c r="EL287" s="2" t="s">
        <v>366</v>
      </c>
      <c r="EM287" s="2" t="s">
        <v>367</v>
      </c>
      <c r="EN287" s="2"/>
      <c r="EO287" s="2" t="s">
        <v>6</v>
      </c>
      <c r="EP287" s="2"/>
      <c r="EQ287" s="2">
        <v>0</v>
      </c>
      <c r="ER287" s="2">
        <v>31.74</v>
      </c>
      <c r="ES287" s="2">
        <v>31.74</v>
      </c>
      <c r="ET287" s="2">
        <v>0</v>
      </c>
      <c r="EU287" s="2">
        <v>0</v>
      </c>
      <c r="EV287" s="2">
        <v>0</v>
      </c>
      <c r="EW287" s="2">
        <v>0</v>
      </c>
      <c r="EX287" s="2">
        <v>0</v>
      </c>
      <c r="EY287" s="2">
        <v>0</v>
      </c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>
        <v>0</v>
      </c>
      <c r="FR287" s="2">
        <f t="shared" si="311"/>
        <v>0</v>
      </c>
      <c r="FS287" s="2">
        <v>0</v>
      </c>
      <c r="FT287" s="2"/>
      <c r="FU287" s="2"/>
      <c r="FV287" s="2"/>
      <c r="FW287" s="2"/>
      <c r="FX287" s="2">
        <v>0</v>
      </c>
      <c r="FY287" s="2">
        <v>0</v>
      </c>
      <c r="FZ287" s="2"/>
      <c r="GA287" s="2" t="s">
        <v>6</v>
      </c>
      <c r="GB287" s="2"/>
      <c r="GC287" s="2"/>
      <c r="GD287" s="2">
        <v>0</v>
      </c>
      <c r="GE287" s="2"/>
      <c r="GF287" s="2">
        <v>-1533176520</v>
      </c>
      <c r="GG287" s="2">
        <v>1</v>
      </c>
      <c r="GH287" s="2">
        <v>1</v>
      </c>
      <c r="GI287" s="2">
        <v>-2</v>
      </c>
      <c r="GJ287" s="2">
        <v>0</v>
      </c>
      <c r="GK287" s="2">
        <f>ROUND(R287*(R12)/100,2)</f>
        <v>0</v>
      </c>
      <c r="GL287" s="2">
        <f t="shared" si="312"/>
        <v>0</v>
      </c>
      <c r="GM287" s="2">
        <f t="shared" si="313"/>
        <v>253.92</v>
      </c>
      <c r="GN287" s="2">
        <f t="shared" si="314"/>
        <v>0</v>
      </c>
      <c r="GO287" s="2">
        <f t="shared" si="315"/>
        <v>253.92</v>
      </c>
      <c r="GP287" s="2">
        <f t="shared" si="316"/>
        <v>0</v>
      </c>
      <c r="GQ287" s="2"/>
      <c r="GR287" s="2">
        <v>0</v>
      </c>
      <c r="GS287" s="2">
        <v>3</v>
      </c>
      <c r="GT287" s="2">
        <v>0</v>
      </c>
      <c r="GU287" s="2" t="s">
        <v>6</v>
      </c>
      <c r="GV287" s="2">
        <f t="shared" si="317"/>
        <v>0</v>
      </c>
      <c r="GW287" s="2">
        <v>1</v>
      </c>
      <c r="GX287" s="2">
        <f t="shared" si="318"/>
        <v>0</v>
      </c>
      <c r="GY287" s="2"/>
      <c r="GZ287" s="2"/>
      <c r="HA287" s="2">
        <v>0</v>
      </c>
      <c r="HB287" s="2">
        <v>0</v>
      </c>
      <c r="HC287" s="2"/>
      <c r="HD287" s="2"/>
      <c r="HE287" s="2"/>
      <c r="HF287" s="2"/>
      <c r="HG287" s="2"/>
      <c r="HH287" s="2"/>
      <c r="HI287" s="2"/>
      <c r="HJ287" s="2"/>
      <c r="HK287" s="2"/>
      <c r="HL287" s="2"/>
      <c r="HM287" s="2"/>
      <c r="HN287" s="2"/>
      <c r="HO287" s="2"/>
      <c r="HP287" s="2"/>
      <c r="HQ287" s="2"/>
      <c r="HR287" s="2"/>
      <c r="HS287" s="2"/>
      <c r="HT287" s="2"/>
      <c r="HU287" s="2"/>
      <c r="HV287" s="2"/>
      <c r="HW287" s="2"/>
      <c r="HX287" s="2"/>
      <c r="HY287" s="2"/>
      <c r="HZ287" s="2"/>
      <c r="IA287" s="2"/>
      <c r="IB287" s="2"/>
      <c r="IC287" s="2"/>
      <c r="ID287" s="2"/>
      <c r="IE287" s="2"/>
      <c r="IF287" s="2"/>
      <c r="IG287" s="2"/>
      <c r="IH287" s="2"/>
      <c r="II287" s="2"/>
      <c r="IJ287" s="2"/>
      <c r="IK287" s="2">
        <v>0</v>
      </c>
      <c r="IL287" s="2"/>
      <c r="IM287" s="2"/>
      <c r="IN287" s="2"/>
      <c r="IO287" s="2"/>
      <c r="IP287" s="2"/>
      <c r="IQ287" s="2"/>
      <c r="IR287" s="2"/>
      <c r="IS287" s="2"/>
      <c r="IT287" s="2"/>
      <c r="IU287" s="2"/>
    </row>
    <row r="288" spans="1:255" x14ac:dyDescent="0.2">
      <c r="A288">
        <v>17</v>
      </c>
      <c r="B288">
        <v>1</v>
      </c>
      <c r="E288" t="s">
        <v>373</v>
      </c>
      <c r="F288" t="s">
        <v>374</v>
      </c>
      <c r="G288" t="s">
        <v>375</v>
      </c>
      <c r="H288" t="s">
        <v>113</v>
      </c>
      <c r="I288">
        <v>8</v>
      </c>
      <c r="J288">
        <v>0</v>
      </c>
      <c r="O288">
        <f t="shared" si="286"/>
        <v>1658.1</v>
      </c>
      <c r="P288">
        <f t="shared" si="287"/>
        <v>1658.1</v>
      </c>
      <c r="Q288">
        <f t="shared" si="288"/>
        <v>0</v>
      </c>
      <c r="R288">
        <f t="shared" si="289"/>
        <v>0</v>
      </c>
      <c r="S288">
        <f t="shared" si="290"/>
        <v>0</v>
      </c>
      <c r="T288">
        <f t="shared" si="291"/>
        <v>0</v>
      </c>
      <c r="U288">
        <f t="shared" si="292"/>
        <v>0</v>
      </c>
      <c r="V288">
        <f t="shared" si="293"/>
        <v>0</v>
      </c>
      <c r="W288">
        <f t="shared" si="294"/>
        <v>0</v>
      </c>
      <c r="X288">
        <f t="shared" si="295"/>
        <v>0</v>
      </c>
      <c r="Y288">
        <f t="shared" si="295"/>
        <v>0</v>
      </c>
      <c r="AA288">
        <v>16670161</v>
      </c>
      <c r="AB288">
        <f t="shared" si="296"/>
        <v>31.74</v>
      </c>
      <c r="AC288">
        <f t="shared" si="297"/>
        <v>31.74</v>
      </c>
      <c r="AD288">
        <f t="shared" si="298"/>
        <v>0</v>
      </c>
      <c r="AE288">
        <f t="shared" si="299"/>
        <v>0</v>
      </c>
      <c r="AF288">
        <f t="shared" si="299"/>
        <v>0</v>
      </c>
      <c r="AG288">
        <f t="shared" si="300"/>
        <v>0</v>
      </c>
      <c r="AH288">
        <f t="shared" si="301"/>
        <v>0</v>
      </c>
      <c r="AI288">
        <f t="shared" si="301"/>
        <v>0</v>
      </c>
      <c r="AJ288">
        <f t="shared" si="302"/>
        <v>0</v>
      </c>
      <c r="AK288">
        <v>31.74</v>
      </c>
      <c r="AL288">
        <v>31.74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1</v>
      </c>
      <c r="AW288">
        <v>1</v>
      </c>
      <c r="AZ288">
        <v>6.53</v>
      </c>
      <c r="BA288">
        <v>1</v>
      </c>
      <c r="BB288">
        <v>1</v>
      </c>
      <c r="BC288">
        <v>6.53</v>
      </c>
      <c r="BD288" t="s">
        <v>6</v>
      </c>
      <c r="BE288" t="s">
        <v>6</v>
      </c>
      <c r="BF288" t="s">
        <v>6</v>
      </c>
      <c r="BG288" t="s">
        <v>6</v>
      </c>
      <c r="BH288">
        <v>3</v>
      </c>
      <c r="BI288">
        <v>2</v>
      </c>
      <c r="BJ288" t="s">
        <v>376</v>
      </c>
      <c r="BM288">
        <v>500002</v>
      </c>
      <c r="BN288">
        <v>0</v>
      </c>
      <c r="BO288" t="s">
        <v>6</v>
      </c>
      <c r="BP288">
        <v>0</v>
      </c>
      <c r="BQ288">
        <v>12</v>
      </c>
      <c r="BR288">
        <v>0</v>
      </c>
      <c r="BS288">
        <v>1</v>
      </c>
      <c r="BT288">
        <v>1</v>
      </c>
      <c r="BU288">
        <v>1</v>
      </c>
      <c r="BV288">
        <v>1</v>
      </c>
      <c r="BW288">
        <v>1</v>
      </c>
      <c r="BX288">
        <v>1</v>
      </c>
      <c r="BY288" t="s">
        <v>6</v>
      </c>
      <c r="BZ288">
        <v>0</v>
      </c>
      <c r="CA288">
        <v>0</v>
      </c>
      <c r="CF288">
        <v>0</v>
      </c>
      <c r="CG288">
        <v>0</v>
      </c>
      <c r="CM288">
        <v>0</v>
      </c>
      <c r="CN288" t="s">
        <v>6</v>
      </c>
      <c r="CO288">
        <v>0</v>
      </c>
      <c r="CP288">
        <f t="shared" si="303"/>
        <v>1658.1</v>
      </c>
      <c r="CQ288">
        <f t="shared" si="304"/>
        <v>207.26220000000001</v>
      </c>
      <c r="CR288">
        <f t="shared" si="305"/>
        <v>0</v>
      </c>
      <c r="CS288">
        <f t="shared" si="306"/>
        <v>0</v>
      </c>
      <c r="CT288">
        <f t="shared" si="307"/>
        <v>0</v>
      </c>
      <c r="CU288">
        <f t="shared" si="308"/>
        <v>0</v>
      </c>
      <c r="CV288">
        <f t="shared" si="308"/>
        <v>0</v>
      </c>
      <c r="CW288">
        <f t="shared" si="308"/>
        <v>0</v>
      </c>
      <c r="CX288">
        <f t="shared" si="308"/>
        <v>0</v>
      </c>
      <c r="CY288">
        <f t="shared" si="309"/>
        <v>0</v>
      </c>
      <c r="CZ288">
        <f t="shared" si="310"/>
        <v>0</v>
      </c>
      <c r="DC288" t="s">
        <v>6</v>
      </c>
      <c r="DD288" t="s">
        <v>6</v>
      </c>
      <c r="DE288" t="s">
        <v>6</v>
      </c>
      <c r="DF288" t="s">
        <v>6</v>
      </c>
      <c r="DG288" t="s">
        <v>6</v>
      </c>
      <c r="DH288" t="s">
        <v>6</v>
      </c>
      <c r="DI288" t="s">
        <v>6</v>
      </c>
      <c r="DJ288" t="s">
        <v>6</v>
      </c>
      <c r="DK288" t="s">
        <v>6</v>
      </c>
      <c r="DL288" t="s">
        <v>6</v>
      </c>
      <c r="DM288" t="s">
        <v>6</v>
      </c>
      <c r="DN288">
        <v>0</v>
      </c>
      <c r="DO288">
        <v>0</v>
      </c>
      <c r="DP288">
        <v>1</v>
      </c>
      <c r="DQ288">
        <v>1</v>
      </c>
      <c r="DU288">
        <v>1010</v>
      </c>
      <c r="DV288" t="s">
        <v>113</v>
      </c>
      <c r="DW288" t="s">
        <v>113</v>
      </c>
      <c r="DX288">
        <v>1</v>
      </c>
      <c r="EE288">
        <v>16510421</v>
      </c>
      <c r="EF288">
        <v>12</v>
      </c>
      <c r="EG288" t="s">
        <v>365</v>
      </c>
      <c r="EH288">
        <v>0</v>
      </c>
      <c r="EI288" t="s">
        <v>6</v>
      </c>
      <c r="EJ288">
        <v>2</v>
      </c>
      <c r="EK288">
        <v>500002</v>
      </c>
      <c r="EL288" t="s">
        <v>366</v>
      </c>
      <c r="EM288" t="s">
        <v>367</v>
      </c>
      <c r="EO288" t="s">
        <v>6</v>
      </c>
      <c r="EQ288">
        <v>0</v>
      </c>
      <c r="ER288">
        <v>31.74</v>
      </c>
      <c r="ES288">
        <v>31.74</v>
      </c>
      <c r="ET288">
        <v>0</v>
      </c>
      <c r="EU288">
        <v>0</v>
      </c>
      <c r="EV288">
        <v>0</v>
      </c>
      <c r="EW288">
        <v>0</v>
      </c>
      <c r="EX288">
        <v>0</v>
      </c>
      <c r="EY288">
        <v>0</v>
      </c>
      <c r="FQ288">
        <v>0</v>
      </c>
      <c r="FR288">
        <f t="shared" si="311"/>
        <v>0</v>
      </c>
      <c r="FS288">
        <v>0</v>
      </c>
      <c r="FX288">
        <v>0</v>
      </c>
      <c r="FY288">
        <v>0</v>
      </c>
      <c r="GA288" t="s">
        <v>6</v>
      </c>
      <c r="GD288">
        <v>0</v>
      </c>
      <c r="GF288">
        <v>-1533176520</v>
      </c>
      <c r="GG288">
        <v>1</v>
      </c>
      <c r="GH288">
        <v>1</v>
      </c>
      <c r="GI288">
        <v>4</v>
      </c>
      <c r="GJ288">
        <v>0</v>
      </c>
      <c r="GK288">
        <f>ROUND(R288*(S12)/100,2)</f>
        <v>0</v>
      </c>
      <c r="GL288">
        <f t="shared" si="312"/>
        <v>0</v>
      </c>
      <c r="GM288">
        <f t="shared" si="313"/>
        <v>1658.1</v>
      </c>
      <c r="GN288">
        <f t="shared" si="314"/>
        <v>0</v>
      </c>
      <c r="GO288">
        <f t="shared" si="315"/>
        <v>1658.1</v>
      </c>
      <c r="GP288">
        <f t="shared" si="316"/>
        <v>0</v>
      </c>
      <c r="GR288">
        <v>0</v>
      </c>
      <c r="GS288">
        <v>3</v>
      </c>
      <c r="GT288">
        <v>0</v>
      </c>
      <c r="GU288" t="s">
        <v>6</v>
      </c>
      <c r="GV288">
        <f t="shared" si="317"/>
        <v>0</v>
      </c>
      <c r="GW288">
        <v>1</v>
      </c>
      <c r="GX288">
        <f t="shared" si="318"/>
        <v>0</v>
      </c>
      <c r="HA288">
        <v>0</v>
      </c>
      <c r="HB288">
        <v>0</v>
      </c>
      <c r="IK288">
        <v>0</v>
      </c>
    </row>
    <row r="290" spans="1:206" x14ac:dyDescent="0.2">
      <c r="A290" s="3">
        <v>51</v>
      </c>
      <c r="B290" s="3">
        <f>B279</f>
        <v>1</v>
      </c>
      <c r="C290" s="3">
        <f>A279</f>
        <v>4</v>
      </c>
      <c r="D290" s="3">
        <f>ROW(A279)</f>
        <v>279</v>
      </c>
      <c r="E290" s="3"/>
      <c r="F290" s="3" t="str">
        <f>IF(F279&lt;&gt;"",F279,"")</f>
        <v>Новый раздел</v>
      </c>
      <c r="G290" s="3" t="str">
        <f>IF(G279&lt;&gt;"",G279,"")</f>
        <v>Раздел 4 Материалы</v>
      </c>
      <c r="H290" s="3">
        <v>0</v>
      </c>
      <c r="I290" s="3"/>
      <c r="J290" s="3"/>
      <c r="K290" s="3"/>
      <c r="L290" s="3"/>
      <c r="M290" s="3"/>
      <c r="N290" s="3"/>
      <c r="O290" s="3">
        <f t="shared" ref="O290:T290" si="319">ROUND(AB290,2)</f>
        <v>396.15</v>
      </c>
      <c r="P290" s="3">
        <f t="shared" si="319"/>
        <v>396.15</v>
      </c>
      <c r="Q290" s="3">
        <f t="shared" si="319"/>
        <v>0</v>
      </c>
      <c r="R290" s="3">
        <f t="shared" si="319"/>
        <v>0</v>
      </c>
      <c r="S290" s="3">
        <f t="shared" si="319"/>
        <v>0</v>
      </c>
      <c r="T290" s="3">
        <f t="shared" si="319"/>
        <v>0</v>
      </c>
      <c r="U290" s="3">
        <f>AH290</f>
        <v>0</v>
      </c>
      <c r="V290" s="3">
        <f>AI290</f>
        <v>0</v>
      </c>
      <c r="W290" s="3">
        <f>ROUND(AJ290,2)</f>
        <v>0</v>
      </c>
      <c r="X290" s="3">
        <f>ROUND(AK290,2)</f>
        <v>0</v>
      </c>
      <c r="Y290" s="3">
        <f>ROUND(AL290,2)</f>
        <v>0</v>
      </c>
      <c r="Z290" s="3"/>
      <c r="AA290" s="3"/>
      <c r="AB290" s="3">
        <f>ROUND(SUMIF(AA283:AA288,"=16670159",O283:O288),2)</f>
        <v>396.15</v>
      </c>
      <c r="AC290" s="3">
        <f>ROUND(SUMIF(AA283:AA288,"=16670159",P283:P288),2)</f>
        <v>396.15</v>
      </c>
      <c r="AD290" s="3">
        <f>ROUND(SUMIF(AA283:AA288,"=16670159",Q283:Q288),2)</f>
        <v>0</v>
      </c>
      <c r="AE290" s="3">
        <f>ROUND(SUMIF(AA283:AA288,"=16670159",R283:R288),2)</f>
        <v>0</v>
      </c>
      <c r="AF290" s="3">
        <f>ROUND(SUMIF(AA283:AA288,"=16670159",S283:S288),2)</f>
        <v>0</v>
      </c>
      <c r="AG290" s="3">
        <f>ROUND(SUMIF(AA283:AA288,"=16670159",T283:T288),2)</f>
        <v>0</v>
      </c>
      <c r="AH290" s="3">
        <f>SUMIF(AA283:AA288,"=16670159",U283:U288)</f>
        <v>0</v>
      </c>
      <c r="AI290" s="3">
        <f>SUMIF(AA283:AA288,"=16670159",V283:V288)</f>
        <v>0</v>
      </c>
      <c r="AJ290" s="3">
        <f>ROUND(SUMIF(AA283:AA288,"=16670159",W283:W288),2)</f>
        <v>0</v>
      </c>
      <c r="AK290" s="3">
        <f>ROUND(SUMIF(AA283:AA288,"=16670159",X283:X288),2)</f>
        <v>0</v>
      </c>
      <c r="AL290" s="3">
        <f>ROUND(SUMIF(AA283:AA288,"=16670159",Y283:Y288),2)</f>
        <v>0</v>
      </c>
      <c r="AM290" s="3"/>
      <c r="AN290" s="3"/>
      <c r="AO290" s="3">
        <f t="shared" ref="AO290:BC290" si="320">ROUND(BX290,2)</f>
        <v>0</v>
      </c>
      <c r="AP290" s="3">
        <f t="shared" si="320"/>
        <v>0</v>
      </c>
      <c r="AQ290" s="3">
        <f t="shared" si="320"/>
        <v>0</v>
      </c>
      <c r="AR290" s="3">
        <f t="shared" si="320"/>
        <v>396.15</v>
      </c>
      <c r="AS290" s="3">
        <f t="shared" si="320"/>
        <v>0</v>
      </c>
      <c r="AT290" s="3">
        <f t="shared" si="320"/>
        <v>396.15</v>
      </c>
      <c r="AU290" s="3">
        <f t="shared" si="320"/>
        <v>0</v>
      </c>
      <c r="AV290" s="3">
        <f t="shared" si="320"/>
        <v>396.15</v>
      </c>
      <c r="AW290" s="3">
        <f t="shared" si="320"/>
        <v>396.15</v>
      </c>
      <c r="AX290" s="3">
        <f t="shared" si="320"/>
        <v>0</v>
      </c>
      <c r="AY290" s="3">
        <f t="shared" si="320"/>
        <v>396.15</v>
      </c>
      <c r="AZ290" s="3">
        <f t="shared" si="320"/>
        <v>0</v>
      </c>
      <c r="BA290" s="3">
        <f t="shared" si="320"/>
        <v>0</v>
      </c>
      <c r="BB290" s="3">
        <f t="shared" si="320"/>
        <v>0</v>
      </c>
      <c r="BC290" s="3">
        <f t="shared" si="320"/>
        <v>0</v>
      </c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>
        <f>ROUND(SUMIF(AA283:AA288,"=16670159",FQ283:FQ288),2)</f>
        <v>0</v>
      </c>
      <c r="BY290" s="3">
        <f>ROUND(SUMIF(AA283:AA288,"=16670159",FR283:FR288),2)</f>
        <v>0</v>
      </c>
      <c r="BZ290" s="3">
        <f>ROUND(SUMIF(AA283:AA288,"=16670159",GL283:GL288),2)</f>
        <v>0</v>
      </c>
      <c r="CA290" s="3">
        <f>ROUND(SUMIF(AA283:AA288,"=16670159",GM283:GM288),2)</f>
        <v>396.15</v>
      </c>
      <c r="CB290" s="3">
        <f>ROUND(SUMIF(AA283:AA288,"=16670159",GN283:GN288),2)</f>
        <v>0</v>
      </c>
      <c r="CC290" s="3">
        <f>ROUND(SUMIF(AA283:AA288,"=16670159",GO283:GO288),2)</f>
        <v>396.15</v>
      </c>
      <c r="CD290" s="3">
        <f>ROUND(SUMIF(AA283:AA288,"=16670159",GP283:GP288),2)</f>
        <v>0</v>
      </c>
      <c r="CE290" s="3">
        <f>AC290-BX290</f>
        <v>396.15</v>
      </c>
      <c r="CF290" s="3">
        <f>AC290-BY290</f>
        <v>396.15</v>
      </c>
      <c r="CG290" s="3">
        <f>BX290-BZ290</f>
        <v>0</v>
      </c>
      <c r="CH290" s="3">
        <f>AC290-BX290-BY290+BZ290</f>
        <v>396.15</v>
      </c>
      <c r="CI290" s="3">
        <f>BY290-BZ290</f>
        <v>0</v>
      </c>
      <c r="CJ290" s="3">
        <f>ROUND(SUMIF(AA283:AA288,"=16670159",GX283:GX288),2)</f>
        <v>0</v>
      </c>
      <c r="CK290" s="3">
        <f>ROUND(SUMIF(AA283:AA288,"=16670159",GY283:GY288),2)</f>
        <v>0</v>
      </c>
      <c r="CL290" s="3">
        <f>ROUND(SUMIF(AA283:AA288,"=16670159",GZ283:GZ288),2)</f>
        <v>0</v>
      </c>
      <c r="CM290" s="3"/>
      <c r="CN290" s="3"/>
      <c r="CO290" s="3"/>
      <c r="CP290" s="3"/>
      <c r="CQ290" s="3"/>
      <c r="CR290" s="3"/>
      <c r="CS290" s="3"/>
      <c r="CT290" s="3"/>
      <c r="CU290" s="3"/>
      <c r="CV290" s="3"/>
      <c r="CW290" s="3"/>
      <c r="CX290" s="3"/>
      <c r="CY290" s="3"/>
      <c r="CZ290" s="3"/>
      <c r="DA290" s="3"/>
      <c r="DB290" s="3"/>
      <c r="DC290" s="3"/>
      <c r="DD290" s="3"/>
      <c r="DE290" s="3"/>
      <c r="DF290" s="3"/>
      <c r="DG290" s="4">
        <f t="shared" ref="DG290:DL290" si="321">ROUND(DT290,2)</f>
        <v>2586.89</v>
      </c>
      <c r="DH290" s="4">
        <f t="shared" si="321"/>
        <v>2586.89</v>
      </c>
      <c r="DI290" s="4">
        <f t="shared" si="321"/>
        <v>0</v>
      </c>
      <c r="DJ290" s="4">
        <f t="shared" si="321"/>
        <v>0</v>
      </c>
      <c r="DK290" s="4">
        <f t="shared" si="321"/>
        <v>0</v>
      </c>
      <c r="DL290" s="4">
        <f t="shared" si="321"/>
        <v>0</v>
      </c>
      <c r="DM290" s="4">
        <f>DZ290</f>
        <v>0</v>
      </c>
      <c r="DN290" s="4">
        <f>EA290</f>
        <v>0</v>
      </c>
      <c r="DO290" s="4">
        <f>ROUND(EB290,2)</f>
        <v>0</v>
      </c>
      <c r="DP290" s="4">
        <f>ROUND(EC290,2)</f>
        <v>0</v>
      </c>
      <c r="DQ290" s="4">
        <f>ROUND(ED290,2)</f>
        <v>0</v>
      </c>
      <c r="DR290" s="4"/>
      <c r="DS290" s="4"/>
      <c r="DT290" s="4">
        <f>ROUND(SUMIF(AA283:AA288,"=16670161",O283:O288),2)</f>
        <v>2586.89</v>
      </c>
      <c r="DU290" s="4">
        <f>ROUND(SUMIF(AA283:AA288,"=16670161",P283:P288),2)</f>
        <v>2586.89</v>
      </c>
      <c r="DV290" s="4">
        <f>ROUND(SUMIF(AA283:AA288,"=16670161",Q283:Q288),2)</f>
        <v>0</v>
      </c>
      <c r="DW290" s="4">
        <f>ROUND(SUMIF(AA283:AA288,"=16670161",R283:R288),2)</f>
        <v>0</v>
      </c>
      <c r="DX290" s="4">
        <f>ROUND(SUMIF(AA283:AA288,"=16670161",S283:S288),2)</f>
        <v>0</v>
      </c>
      <c r="DY290" s="4">
        <f>ROUND(SUMIF(AA283:AA288,"=16670161",T283:T288),2)</f>
        <v>0</v>
      </c>
      <c r="DZ290" s="4">
        <f>SUMIF(AA283:AA288,"=16670161",U283:U288)</f>
        <v>0</v>
      </c>
      <c r="EA290" s="4">
        <f>SUMIF(AA283:AA288,"=16670161",V283:V288)</f>
        <v>0</v>
      </c>
      <c r="EB290" s="4">
        <f>ROUND(SUMIF(AA283:AA288,"=16670161",W283:W288),2)</f>
        <v>0</v>
      </c>
      <c r="EC290" s="4">
        <f>ROUND(SUMIF(AA283:AA288,"=16670161",X283:X288),2)</f>
        <v>0</v>
      </c>
      <c r="ED290" s="4">
        <f>ROUND(SUMIF(AA283:AA288,"=16670161",Y283:Y288),2)</f>
        <v>0</v>
      </c>
      <c r="EE290" s="4"/>
      <c r="EF290" s="4"/>
      <c r="EG290" s="4">
        <f t="shared" ref="EG290:EU290" si="322">ROUND(FP290,2)</f>
        <v>0</v>
      </c>
      <c r="EH290" s="4">
        <f t="shared" si="322"/>
        <v>0</v>
      </c>
      <c r="EI290" s="4">
        <f t="shared" si="322"/>
        <v>0</v>
      </c>
      <c r="EJ290" s="4">
        <f t="shared" si="322"/>
        <v>2586.89</v>
      </c>
      <c r="EK290" s="4">
        <f t="shared" si="322"/>
        <v>0</v>
      </c>
      <c r="EL290" s="4">
        <f t="shared" si="322"/>
        <v>2586.89</v>
      </c>
      <c r="EM290" s="4">
        <f t="shared" si="322"/>
        <v>0</v>
      </c>
      <c r="EN290" s="4">
        <f t="shared" si="322"/>
        <v>2586.89</v>
      </c>
      <c r="EO290" s="4">
        <f t="shared" si="322"/>
        <v>2586.89</v>
      </c>
      <c r="EP290" s="4">
        <f t="shared" si="322"/>
        <v>0</v>
      </c>
      <c r="EQ290" s="4">
        <f t="shared" si="322"/>
        <v>2586.89</v>
      </c>
      <c r="ER290" s="4">
        <f t="shared" si="322"/>
        <v>0</v>
      </c>
      <c r="ES290" s="4">
        <f t="shared" si="322"/>
        <v>0</v>
      </c>
      <c r="ET290" s="4">
        <f t="shared" si="322"/>
        <v>0</v>
      </c>
      <c r="EU290" s="4">
        <f t="shared" si="322"/>
        <v>0</v>
      </c>
      <c r="EV290" s="4"/>
      <c r="EW290" s="4"/>
      <c r="EX290" s="4"/>
      <c r="EY290" s="4"/>
      <c r="EZ290" s="4"/>
      <c r="FA290" s="4"/>
      <c r="FB290" s="4"/>
      <c r="FC290" s="4"/>
      <c r="FD290" s="4"/>
      <c r="FE290" s="4"/>
      <c r="FF290" s="4"/>
      <c r="FG290" s="4"/>
      <c r="FH290" s="4"/>
      <c r="FI290" s="4"/>
      <c r="FJ290" s="4"/>
      <c r="FK290" s="4"/>
      <c r="FL290" s="4"/>
      <c r="FM290" s="4"/>
      <c r="FN290" s="4"/>
      <c r="FO290" s="4"/>
      <c r="FP290" s="4">
        <f>ROUND(SUMIF(AA283:AA288,"=16670161",FQ283:FQ288),2)</f>
        <v>0</v>
      </c>
      <c r="FQ290" s="4">
        <f>ROUND(SUMIF(AA283:AA288,"=16670161",FR283:FR288),2)</f>
        <v>0</v>
      </c>
      <c r="FR290" s="4">
        <f>ROUND(SUMIF(AA283:AA288,"=16670161",GL283:GL288),2)</f>
        <v>0</v>
      </c>
      <c r="FS290" s="4">
        <f>ROUND(SUMIF(AA283:AA288,"=16670161",GM283:GM288),2)</f>
        <v>2586.89</v>
      </c>
      <c r="FT290" s="4">
        <f>ROUND(SUMIF(AA283:AA288,"=16670161",GN283:GN288),2)</f>
        <v>0</v>
      </c>
      <c r="FU290" s="4">
        <f>ROUND(SUMIF(AA283:AA288,"=16670161",GO283:GO288),2)</f>
        <v>2586.89</v>
      </c>
      <c r="FV290" s="4">
        <f>ROUND(SUMIF(AA283:AA288,"=16670161",GP283:GP288),2)</f>
        <v>0</v>
      </c>
      <c r="FW290" s="4">
        <f>DU290-FP290</f>
        <v>2586.89</v>
      </c>
      <c r="FX290" s="4">
        <f>DU290-FQ290</f>
        <v>2586.89</v>
      </c>
      <c r="FY290" s="4">
        <f>FP290-FR290</f>
        <v>0</v>
      </c>
      <c r="FZ290" s="4">
        <f>DU290-FP290-FQ290+FR290</f>
        <v>2586.89</v>
      </c>
      <c r="GA290" s="4">
        <f>FQ290-FR290</f>
        <v>0</v>
      </c>
      <c r="GB290" s="4">
        <f>ROUND(SUMIF(AA283:AA288,"=16670161",GX283:GX288),2)</f>
        <v>0</v>
      </c>
      <c r="GC290" s="4">
        <f>ROUND(SUMIF(AA283:AA288,"=16670161",GY283:GY288),2)</f>
        <v>0</v>
      </c>
      <c r="GD290" s="4">
        <f>ROUND(SUMIF(AA283:AA288,"=16670161",GZ283:GZ288),2)</f>
        <v>0</v>
      </c>
      <c r="GE290" s="4"/>
      <c r="GF290" s="4"/>
      <c r="GG290" s="4"/>
      <c r="GH290" s="4"/>
      <c r="GI290" s="4"/>
      <c r="GJ290" s="4"/>
      <c r="GK290" s="4"/>
      <c r="GL290" s="4"/>
      <c r="GM290" s="4"/>
      <c r="GN290" s="4"/>
      <c r="GO290" s="4"/>
      <c r="GP290" s="4"/>
      <c r="GQ290" s="4"/>
      <c r="GR290" s="4"/>
      <c r="GS290" s="4"/>
      <c r="GT290" s="4"/>
      <c r="GU290" s="4"/>
      <c r="GV290" s="4"/>
      <c r="GW290" s="4"/>
      <c r="GX290" s="4">
        <v>0</v>
      </c>
    </row>
    <row r="292" spans="1:206" x14ac:dyDescent="0.2">
      <c r="A292" s="5">
        <v>50</v>
      </c>
      <c r="B292" s="5">
        <v>0</v>
      </c>
      <c r="C292" s="5">
        <v>0</v>
      </c>
      <c r="D292" s="5">
        <v>1</v>
      </c>
      <c r="E292" s="5">
        <v>201</v>
      </c>
      <c r="F292" s="5">
        <f>ROUND(Source!O290,O292)</f>
        <v>396.15</v>
      </c>
      <c r="G292" s="5" t="s">
        <v>48</v>
      </c>
      <c r="H292" s="5" t="s">
        <v>49</v>
      </c>
      <c r="I292" s="5"/>
      <c r="J292" s="5"/>
      <c r="K292" s="5">
        <v>201</v>
      </c>
      <c r="L292" s="5">
        <v>1</v>
      </c>
      <c r="M292" s="5">
        <v>3</v>
      </c>
      <c r="N292" s="5" t="s">
        <v>6</v>
      </c>
      <c r="O292" s="5">
        <v>2</v>
      </c>
      <c r="P292" s="5">
        <f>ROUND(Source!DG290,O292)</f>
        <v>2586.89</v>
      </c>
      <c r="Q292" s="5"/>
      <c r="R292" s="5"/>
      <c r="S292" s="5"/>
      <c r="T292" s="5"/>
      <c r="U292" s="5"/>
      <c r="V292" s="5"/>
      <c r="W292" s="5"/>
    </row>
    <row r="293" spans="1:206" x14ac:dyDescent="0.2">
      <c r="A293" s="5">
        <v>50</v>
      </c>
      <c r="B293" s="5">
        <v>0</v>
      </c>
      <c r="C293" s="5">
        <v>0</v>
      </c>
      <c r="D293" s="5">
        <v>1</v>
      </c>
      <c r="E293" s="5">
        <v>202</v>
      </c>
      <c r="F293" s="5">
        <f>ROUND(Source!P290,O293)</f>
        <v>396.15</v>
      </c>
      <c r="G293" s="5" t="s">
        <v>50</v>
      </c>
      <c r="H293" s="5" t="s">
        <v>51</v>
      </c>
      <c r="I293" s="5"/>
      <c r="J293" s="5"/>
      <c r="K293" s="5">
        <v>202</v>
      </c>
      <c r="L293" s="5">
        <v>2</v>
      </c>
      <c r="M293" s="5">
        <v>3</v>
      </c>
      <c r="N293" s="5" t="s">
        <v>6</v>
      </c>
      <c r="O293" s="5">
        <v>2</v>
      </c>
      <c r="P293" s="5">
        <f>ROUND(Source!DH290,O293)</f>
        <v>2586.89</v>
      </c>
      <c r="Q293" s="5"/>
      <c r="R293" s="5"/>
      <c r="S293" s="5"/>
      <c r="T293" s="5"/>
      <c r="U293" s="5"/>
      <c r="V293" s="5"/>
      <c r="W293" s="5"/>
    </row>
    <row r="294" spans="1:206" x14ac:dyDescent="0.2">
      <c r="A294" s="5">
        <v>50</v>
      </c>
      <c r="B294" s="5">
        <v>0</v>
      </c>
      <c r="C294" s="5">
        <v>0</v>
      </c>
      <c r="D294" s="5">
        <v>1</v>
      </c>
      <c r="E294" s="5">
        <v>222</v>
      </c>
      <c r="F294" s="5">
        <f>ROUND(Source!AO290,O294)</f>
        <v>0</v>
      </c>
      <c r="G294" s="5" t="s">
        <v>52</v>
      </c>
      <c r="H294" s="5" t="s">
        <v>53</v>
      </c>
      <c r="I294" s="5"/>
      <c r="J294" s="5"/>
      <c r="K294" s="5">
        <v>222</v>
      </c>
      <c r="L294" s="5">
        <v>3</v>
      </c>
      <c r="M294" s="5">
        <v>3</v>
      </c>
      <c r="N294" s="5" t="s">
        <v>6</v>
      </c>
      <c r="O294" s="5">
        <v>2</v>
      </c>
      <c r="P294" s="5">
        <f>ROUND(Source!EG290,O294)</f>
        <v>0</v>
      </c>
      <c r="Q294" s="5"/>
      <c r="R294" s="5"/>
      <c r="S294" s="5"/>
      <c r="T294" s="5"/>
      <c r="U294" s="5"/>
      <c r="V294" s="5"/>
      <c r="W294" s="5"/>
    </row>
    <row r="295" spans="1:206" x14ac:dyDescent="0.2">
      <c r="A295" s="5">
        <v>50</v>
      </c>
      <c r="B295" s="5">
        <v>0</v>
      </c>
      <c r="C295" s="5">
        <v>0</v>
      </c>
      <c r="D295" s="5">
        <v>1</v>
      </c>
      <c r="E295" s="5">
        <v>225</v>
      </c>
      <c r="F295" s="5">
        <f>ROUND(Source!AV290,O295)</f>
        <v>396.15</v>
      </c>
      <c r="G295" s="5" t="s">
        <v>54</v>
      </c>
      <c r="H295" s="5" t="s">
        <v>55</v>
      </c>
      <c r="I295" s="5"/>
      <c r="J295" s="5"/>
      <c r="K295" s="5">
        <v>225</v>
      </c>
      <c r="L295" s="5">
        <v>4</v>
      </c>
      <c r="M295" s="5">
        <v>3</v>
      </c>
      <c r="N295" s="5" t="s">
        <v>6</v>
      </c>
      <c r="O295" s="5">
        <v>2</v>
      </c>
      <c r="P295" s="5">
        <f>ROUND(Source!EN290,O295)</f>
        <v>2586.89</v>
      </c>
      <c r="Q295" s="5"/>
      <c r="R295" s="5"/>
      <c r="S295" s="5"/>
      <c r="T295" s="5"/>
      <c r="U295" s="5"/>
      <c r="V295" s="5"/>
      <c r="W295" s="5"/>
    </row>
    <row r="296" spans="1:206" x14ac:dyDescent="0.2">
      <c r="A296" s="5">
        <v>50</v>
      </c>
      <c r="B296" s="5">
        <v>0</v>
      </c>
      <c r="C296" s="5">
        <v>0</v>
      </c>
      <c r="D296" s="5">
        <v>1</v>
      </c>
      <c r="E296" s="5">
        <v>226</v>
      </c>
      <c r="F296" s="5">
        <f>ROUND(Source!AW290,O296)</f>
        <v>396.15</v>
      </c>
      <c r="G296" s="5" t="s">
        <v>56</v>
      </c>
      <c r="H296" s="5" t="s">
        <v>57</v>
      </c>
      <c r="I296" s="5"/>
      <c r="J296" s="5"/>
      <c r="K296" s="5">
        <v>226</v>
      </c>
      <c r="L296" s="5">
        <v>5</v>
      </c>
      <c r="M296" s="5">
        <v>3</v>
      </c>
      <c r="N296" s="5" t="s">
        <v>6</v>
      </c>
      <c r="O296" s="5">
        <v>2</v>
      </c>
      <c r="P296" s="5">
        <f>ROUND(Source!EO290,O296)</f>
        <v>2586.89</v>
      </c>
      <c r="Q296" s="5"/>
      <c r="R296" s="5"/>
      <c r="S296" s="5"/>
      <c r="T296" s="5"/>
      <c r="U296" s="5"/>
      <c r="V296" s="5"/>
      <c r="W296" s="5"/>
    </row>
    <row r="297" spans="1:206" x14ac:dyDescent="0.2">
      <c r="A297" s="5">
        <v>50</v>
      </c>
      <c r="B297" s="5">
        <v>0</v>
      </c>
      <c r="C297" s="5">
        <v>0</v>
      </c>
      <c r="D297" s="5">
        <v>1</v>
      </c>
      <c r="E297" s="5">
        <v>227</v>
      </c>
      <c r="F297" s="5">
        <f>ROUND(Source!AX290,O297)</f>
        <v>0</v>
      </c>
      <c r="G297" s="5" t="s">
        <v>58</v>
      </c>
      <c r="H297" s="5" t="s">
        <v>59</v>
      </c>
      <c r="I297" s="5"/>
      <c r="J297" s="5"/>
      <c r="K297" s="5">
        <v>227</v>
      </c>
      <c r="L297" s="5">
        <v>6</v>
      </c>
      <c r="M297" s="5">
        <v>3</v>
      </c>
      <c r="N297" s="5" t="s">
        <v>6</v>
      </c>
      <c r="O297" s="5">
        <v>2</v>
      </c>
      <c r="P297" s="5">
        <f>ROUND(Source!EP290,O297)</f>
        <v>0</v>
      </c>
      <c r="Q297" s="5"/>
      <c r="R297" s="5"/>
      <c r="S297" s="5"/>
      <c r="T297" s="5"/>
      <c r="U297" s="5"/>
      <c r="V297" s="5"/>
      <c r="W297" s="5"/>
    </row>
    <row r="298" spans="1:206" x14ac:dyDescent="0.2">
      <c r="A298" s="5">
        <v>50</v>
      </c>
      <c r="B298" s="5">
        <v>0</v>
      </c>
      <c r="C298" s="5">
        <v>0</v>
      </c>
      <c r="D298" s="5">
        <v>1</v>
      </c>
      <c r="E298" s="5">
        <v>228</v>
      </c>
      <c r="F298" s="5">
        <f>ROUND(Source!AY290,O298)</f>
        <v>396.15</v>
      </c>
      <c r="G298" s="5" t="s">
        <v>60</v>
      </c>
      <c r="H298" s="5" t="s">
        <v>61</v>
      </c>
      <c r="I298" s="5"/>
      <c r="J298" s="5"/>
      <c r="K298" s="5">
        <v>228</v>
      </c>
      <c r="L298" s="5">
        <v>7</v>
      </c>
      <c r="M298" s="5">
        <v>3</v>
      </c>
      <c r="N298" s="5" t="s">
        <v>6</v>
      </c>
      <c r="O298" s="5">
        <v>2</v>
      </c>
      <c r="P298" s="5">
        <f>ROUND(Source!EQ290,O298)</f>
        <v>2586.89</v>
      </c>
      <c r="Q298" s="5"/>
      <c r="R298" s="5"/>
      <c r="S298" s="5"/>
      <c r="T298" s="5"/>
      <c r="U298" s="5"/>
      <c r="V298" s="5"/>
      <c r="W298" s="5"/>
    </row>
    <row r="299" spans="1:206" x14ac:dyDescent="0.2">
      <c r="A299" s="5">
        <v>50</v>
      </c>
      <c r="B299" s="5">
        <v>0</v>
      </c>
      <c r="C299" s="5">
        <v>0</v>
      </c>
      <c r="D299" s="5">
        <v>1</v>
      </c>
      <c r="E299" s="5">
        <v>216</v>
      </c>
      <c r="F299" s="5">
        <f>ROUND(Source!AP290,O299)</f>
        <v>0</v>
      </c>
      <c r="G299" s="5" t="s">
        <v>62</v>
      </c>
      <c r="H299" s="5" t="s">
        <v>63</v>
      </c>
      <c r="I299" s="5"/>
      <c r="J299" s="5"/>
      <c r="K299" s="5">
        <v>216</v>
      </c>
      <c r="L299" s="5">
        <v>8</v>
      </c>
      <c r="M299" s="5">
        <v>3</v>
      </c>
      <c r="N299" s="5" t="s">
        <v>6</v>
      </c>
      <c r="O299" s="5">
        <v>2</v>
      </c>
      <c r="P299" s="5">
        <f>ROUND(Source!EH290,O299)</f>
        <v>0</v>
      </c>
      <c r="Q299" s="5"/>
      <c r="R299" s="5"/>
      <c r="S299" s="5"/>
      <c r="T299" s="5"/>
      <c r="U299" s="5"/>
      <c r="V299" s="5"/>
      <c r="W299" s="5"/>
    </row>
    <row r="300" spans="1:206" x14ac:dyDescent="0.2">
      <c r="A300" s="5">
        <v>50</v>
      </c>
      <c r="B300" s="5">
        <v>0</v>
      </c>
      <c r="C300" s="5">
        <v>0</v>
      </c>
      <c r="D300" s="5">
        <v>1</v>
      </c>
      <c r="E300" s="5">
        <v>223</v>
      </c>
      <c r="F300" s="5">
        <f>ROUND(Source!AQ290,O300)</f>
        <v>0</v>
      </c>
      <c r="G300" s="5" t="s">
        <v>64</v>
      </c>
      <c r="H300" s="5" t="s">
        <v>65</v>
      </c>
      <c r="I300" s="5"/>
      <c r="J300" s="5"/>
      <c r="K300" s="5">
        <v>223</v>
      </c>
      <c r="L300" s="5">
        <v>9</v>
      </c>
      <c r="M300" s="5">
        <v>3</v>
      </c>
      <c r="N300" s="5" t="s">
        <v>6</v>
      </c>
      <c r="O300" s="5">
        <v>2</v>
      </c>
      <c r="P300" s="5">
        <f>ROUND(Source!EI290,O300)</f>
        <v>0</v>
      </c>
      <c r="Q300" s="5"/>
      <c r="R300" s="5"/>
      <c r="S300" s="5"/>
      <c r="T300" s="5"/>
      <c r="U300" s="5"/>
      <c r="V300" s="5"/>
      <c r="W300" s="5"/>
    </row>
    <row r="301" spans="1:206" x14ac:dyDescent="0.2">
      <c r="A301" s="5">
        <v>50</v>
      </c>
      <c r="B301" s="5">
        <v>0</v>
      </c>
      <c r="C301" s="5">
        <v>0</v>
      </c>
      <c r="D301" s="5">
        <v>1</v>
      </c>
      <c r="E301" s="5">
        <v>229</v>
      </c>
      <c r="F301" s="5">
        <f>ROUND(Source!AZ290,O301)</f>
        <v>0</v>
      </c>
      <c r="G301" s="5" t="s">
        <v>66</v>
      </c>
      <c r="H301" s="5" t="s">
        <v>67</v>
      </c>
      <c r="I301" s="5"/>
      <c r="J301" s="5"/>
      <c r="K301" s="5">
        <v>229</v>
      </c>
      <c r="L301" s="5">
        <v>10</v>
      </c>
      <c r="M301" s="5">
        <v>3</v>
      </c>
      <c r="N301" s="5" t="s">
        <v>6</v>
      </c>
      <c r="O301" s="5">
        <v>2</v>
      </c>
      <c r="P301" s="5">
        <f>ROUND(Source!ER290,O301)</f>
        <v>0</v>
      </c>
      <c r="Q301" s="5"/>
      <c r="R301" s="5"/>
      <c r="S301" s="5"/>
      <c r="T301" s="5"/>
      <c r="U301" s="5"/>
      <c r="V301" s="5"/>
      <c r="W301" s="5"/>
    </row>
    <row r="302" spans="1:206" x14ac:dyDescent="0.2">
      <c r="A302" s="5">
        <v>50</v>
      </c>
      <c r="B302" s="5">
        <v>0</v>
      </c>
      <c r="C302" s="5">
        <v>0</v>
      </c>
      <c r="D302" s="5">
        <v>1</v>
      </c>
      <c r="E302" s="5">
        <v>203</v>
      </c>
      <c r="F302" s="5">
        <f>ROUND(Source!Q290,O302)</f>
        <v>0</v>
      </c>
      <c r="G302" s="5" t="s">
        <v>68</v>
      </c>
      <c r="H302" s="5" t="s">
        <v>69</v>
      </c>
      <c r="I302" s="5"/>
      <c r="J302" s="5"/>
      <c r="K302" s="5">
        <v>203</v>
      </c>
      <c r="L302" s="5">
        <v>11</v>
      </c>
      <c r="M302" s="5">
        <v>3</v>
      </c>
      <c r="N302" s="5" t="s">
        <v>6</v>
      </c>
      <c r="O302" s="5">
        <v>2</v>
      </c>
      <c r="P302" s="5">
        <f>ROUND(Source!DI290,O302)</f>
        <v>0</v>
      </c>
      <c r="Q302" s="5"/>
      <c r="R302" s="5"/>
      <c r="S302" s="5"/>
      <c r="T302" s="5"/>
      <c r="U302" s="5"/>
      <c r="V302" s="5"/>
      <c r="W302" s="5"/>
    </row>
    <row r="303" spans="1:206" x14ac:dyDescent="0.2">
      <c r="A303" s="5">
        <v>50</v>
      </c>
      <c r="B303" s="5">
        <v>0</v>
      </c>
      <c r="C303" s="5">
        <v>0</v>
      </c>
      <c r="D303" s="5">
        <v>1</v>
      </c>
      <c r="E303" s="5">
        <v>231</v>
      </c>
      <c r="F303" s="5">
        <f>ROUND(Source!BB290,O303)</f>
        <v>0</v>
      </c>
      <c r="G303" s="5" t="s">
        <v>70</v>
      </c>
      <c r="H303" s="5" t="s">
        <v>71</v>
      </c>
      <c r="I303" s="5"/>
      <c r="J303" s="5"/>
      <c r="K303" s="5">
        <v>231</v>
      </c>
      <c r="L303" s="5">
        <v>12</v>
      </c>
      <c r="M303" s="5">
        <v>3</v>
      </c>
      <c r="N303" s="5" t="s">
        <v>6</v>
      </c>
      <c r="O303" s="5">
        <v>2</v>
      </c>
      <c r="P303" s="5">
        <f>ROUND(Source!ET290,O303)</f>
        <v>0</v>
      </c>
      <c r="Q303" s="5"/>
      <c r="R303" s="5"/>
      <c r="S303" s="5"/>
      <c r="T303" s="5"/>
      <c r="U303" s="5"/>
      <c r="V303" s="5"/>
      <c r="W303" s="5"/>
    </row>
    <row r="304" spans="1:206" x14ac:dyDescent="0.2">
      <c r="A304" s="5">
        <v>50</v>
      </c>
      <c r="B304" s="5">
        <v>0</v>
      </c>
      <c r="C304" s="5">
        <v>0</v>
      </c>
      <c r="D304" s="5">
        <v>1</v>
      </c>
      <c r="E304" s="5">
        <v>204</v>
      </c>
      <c r="F304" s="5">
        <f>ROUND(Source!R290,O304)</f>
        <v>0</v>
      </c>
      <c r="G304" s="5" t="s">
        <v>72</v>
      </c>
      <c r="H304" s="5" t="s">
        <v>73</v>
      </c>
      <c r="I304" s="5"/>
      <c r="J304" s="5"/>
      <c r="K304" s="5">
        <v>204</v>
      </c>
      <c r="L304" s="5">
        <v>13</v>
      </c>
      <c r="M304" s="5">
        <v>3</v>
      </c>
      <c r="N304" s="5" t="s">
        <v>6</v>
      </c>
      <c r="O304" s="5">
        <v>2</v>
      </c>
      <c r="P304" s="5">
        <f>ROUND(Source!DJ290,O304)</f>
        <v>0</v>
      </c>
      <c r="Q304" s="5"/>
      <c r="R304" s="5"/>
      <c r="S304" s="5"/>
      <c r="T304" s="5"/>
      <c r="U304" s="5"/>
      <c r="V304" s="5"/>
      <c r="W304" s="5"/>
    </row>
    <row r="305" spans="1:23" x14ac:dyDescent="0.2">
      <c r="A305" s="5">
        <v>50</v>
      </c>
      <c r="B305" s="5">
        <v>0</v>
      </c>
      <c r="C305" s="5">
        <v>0</v>
      </c>
      <c r="D305" s="5">
        <v>1</v>
      </c>
      <c r="E305" s="5">
        <v>205</v>
      </c>
      <c r="F305" s="5">
        <f>ROUND(Source!S290,O305)</f>
        <v>0</v>
      </c>
      <c r="G305" s="5" t="s">
        <v>74</v>
      </c>
      <c r="H305" s="5" t="s">
        <v>75</v>
      </c>
      <c r="I305" s="5"/>
      <c r="J305" s="5"/>
      <c r="K305" s="5">
        <v>205</v>
      </c>
      <c r="L305" s="5">
        <v>14</v>
      </c>
      <c r="M305" s="5">
        <v>3</v>
      </c>
      <c r="N305" s="5" t="s">
        <v>6</v>
      </c>
      <c r="O305" s="5">
        <v>2</v>
      </c>
      <c r="P305" s="5">
        <f>ROUND(Source!DK290,O305)</f>
        <v>0</v>
      </c>
      <c r="Q305" s="5"/>
      <c r="R305" s="5"/>
      <c r="S305" s="5"/>
      <c r="T305" s="5"/>
      <c r="U305" s="5"/>
      <c r="V305" s="5"/>
      <c r="W305" s="5"/>
    </row>
    <row r="306" spans="1:23" x14ac:dyDescent="0.2">
      <c r="A306" s="5">
        <v>50</v>
      </c>
      <c r="B306" s="5">
        <v>0</v>
      </c>
      <c r="C306" s="5">
        <v>0</v>
      </c>
      <c r="D306" s="5">
        <v>1</v>
      </c>
      <c r="E306" s="5">
        <v>232</v>
      </c>
      <c r="F306" s="5">
        <f>ROUND(Source!BC290,O306)</f>
        <v>0</v>
      </c>
      <c r="G306" s="5" t="s">
        <v>76</v>
      </c>
      <c r="H306" s="5" t="s">
        <v>77</v>
      </c>
      <c r="I306" s="5"/>
      <c r="J306" s="5"/>
      <c r="K306" s="5">
        <v>232</v>
      </c>
      <c r="L306" s="5">
        <v>15</v>
      </c>
      <c r="M306" s="5">
        <v>3</v>
      </c>
      <c r="N306" s="5" t="s">
        <v>6</v>
      </c>
      <c r="O306" s="5">
        <v>2</v>
      </c>
      <c r="P306" s="5">
        <f>ROUND(Source!EU290,O306)</f>
        <v>0</v>
      </c>
      <c r="Q306" s="5"/>
      <c r="R306" s="5"/>
      <c r="S306" s="5"/>
      <c r="T306" s="5"/>
      <c r="U306" s="5"/>
      <c r="V306" s="5"/>
      <c r="W306" s="5"/>
    </row>
    <row r="307" spans="1:23" x14ac:dyDescent="0.2">
      <c r="A307" s="5">
        <v>50</v>
      </c>
      <c r="B307" s="5">
        <v>0</v>
      </c>
      <c r="C307" s="5">
        <v>0</v>
      </c>
      <c r="D307" s="5">
        <v>1</v>
      </c>
      <c r="E307" s="5">
        <v>214</v>
      </c>
      <c r="F307" s="5">
        <f>ROUND(Source!AS290,O307)</f>
        <v>0</v>
      </c>
      <c r="G307" s="5" t="s">
        <v>78</v>
      </c>
      <c r="H307" s="5" t="s">
        <v>79</v>
      </c>
      <c r="I307" s="5"/>
      <c r="J307" s="5"/>
      <c r="K307" s="5">
        <v>214</v>
      </c>
      <c r="L307" s="5">
        <v>16</v>
      </c>
      <c r="M307" s="5">
        <v>3</v>
      </c>
      <c r="N307" s="5" t="s">
        <v>6</v>
      </c>
      <c r="O307" s="5">
        <v>2</v>
      </c>
      <c r="P307" s="5">
        <f>ROUND(Source!EK290,O307)</f>
        <v>0</v>
      </c>
      <c r="Q307" s="5"/>
      <c r="R307" s="5"/>
      <c r="S307" s="5"/>
      <c r="T307" s="5"/>
      <c r="U307" s="5"/>
      <c r="V307" s="5"/>
      <c r="W307" s="5"/>
    </row>
    <row r="308" spans="1:23" x14ac:dyDescent="0.2">
      <c r="A308" s="5">
        <v>50</v>
      </c>
      <c r="B308" s="5">
        <v>0</v>
      </c>
      <c r="C308" s="5">
        <v>0</v>
      </c>
      <c r="D308" s="5">
        <v>1</v>
      </c>
      <c r="E308" s="5">
        <v>215</v>
      </c>
      <c r="F308" s="5">
        <f>ROUND(Source!AT290,O308)</f>
        <v>396.15</v>
      </c>
      <c r="G308" s="5" t="s">
        <v>80</v>
      </c>
      <c r="H308" s="5" t="s">
        <v>81</v>
      </c>
      <c r="I308" s="5"/>
      <c r="J308" s="5"/>
      <c r="K308" s="5">
        <v>215</v>
      </c>
      <c r="L308" s="5">
        <v>17</v>
      </c>
      <c r="M308" s="5">
        <v>3</v>
      </c>
      <c r="N308" s="5" t="s">
        <v>6</v>
      </c>
      <c r="O308" s="5">
        <v>2</v>
      </c>
      <c r="P308" s="5">
        <f>ROUND(Source!EL290,O308)</f>
        <v>2586.89</v>
      </c>
      <c r="Q308" s="5"/>
      <c r="R308" s="5"/>
      <c r="S308" s="5"/>
      <c r="T308" s="5"/>
      <c r="U308" s="5"/>
      <c r="V308" s="5"/>
      <c r="W308" s="5"/>
    </row>
    <row r="309" spans="1:23" x14ac:dyDescent="0.2">
      <c r="A309" s="5">
        <v>50</v>
      </c>
      <c r="B309" s="5">
        <v>0</v>
      </c>
      <c r="C309" s="5">
        <v>0</v>
      </c>
      <c r="D309" s="5">
        <v>1</v>
      </c>
      <c r="E309" s="5">
        <v>217</v>
      </c>
      <c r="F309" s="5">
        <f>ROUND(Source!AU290,O309)</f>
        <v>0</v>
      </c>
      <c r="G309" s="5" t="s">
        <v>82</v>
      </c>
      <c r="H309" s="5" t="s">
        <v>83</v>
      </c>
      <c r="I309" s="5"/>
      <c r="J309" s="5"/>
      <c r="K309" s="5">
        <v>217</v>
      </c>
      <c r="L309" s="5">
        <v>18</v>
      </c>
      <c r="M309" s="5">
        <v>3</v>
      </c>
      <c r="N309" s="5" t="s">
        <v>6</v>
      </c>
      <c r="O309" s="5">
        <v>2</v>
      </c>
      <c r="P309" s="5">
        <f>ROUND(Source!EM290,O309)</f>
        <v>0</v>
      </c>
      <c r="Q309" s="5"/>
      <c r="R309" s="5"/>
      <c r="S309" s="5"/>
      <c r="T309" s="5"/>
      <c r="U309" s="5"/>
      <c r="V309" s="5"/>
      <c r="W309" s="5"/>
    </row>
    <row r="310" spans="1:23" x14ac:dyDescent="0.2">
      <c r="A310" s="5">
        <v>50</v>
      </c>
      <c r="B310" s="5">
        <v>0</v>
      </c>
      <c r="C310" s="5">
        <v>0</v>
      </c>
      <c r="D310" s="5">
        <v>1</v>
      </c>
      <c r="E310" s="5">
        <v>230</v>
      </c>
      <c r="F310" s="5">
        <f>ROUND(Source!BA290,O310)</f>
        <v>0</v>
      </c>
      <c r="G310" s="5" t="s">
        <v>84</v>
      </c>
      <c r="H310" s="5" t="s">
        <v>85</v>
      </c>
      <c r="I310" s="5"/>
      <c r="J310" s="5"/>
      <c r="K310" s="5">
        <v>230</v>
      </c>
      <c r="L310" s="5">
        <v>19</v>
      </c>
      <c r="M310" s="5">
        <v>3</v>
      </c>
      <c r="N310" s="5" t="s">
        <v>6</v>
      </c>
      <c r="O310" s="5">
        <v>2</v>
      </c>
      <c r="P310" s="5">
        <f>ROUND(Source!ES290,O310)</f>
        <v>0</v>
      </c>
      <c r="Q310" s="5"/>
      <c r="R310" s="5"/>
      <c r="S310" s="5"/>
      <c r="T310" s="5"/>
      <c r="U310" s="5"/>
      <c r="V310" s="5"/>
      <c r="W310" s="5"/>
    </row>
    <row r="311" spans="1:23" x14ac:dyDescent="0.2">
      <c r="A311" s="5">
        <v>50</v>
      </c>
      <c r="B311" s="5">
        <v>0</v>
      </c>
      <c r="C311" s="5">
        <v>0</v>
      </c>
      <c r="D311" s="5">
        <v>1</v>
      </c>
      <c r="E311" s="5">
        <v>206</v>
      </c>
      <c r="F311" s="5">
        <f>ROUND(Source!T290,O311)</f>
        <v>0</v>
      </c>
      <c r="G311" s="5" t="s">
        <v>86</v>
      </c>
      <c r="H311" s="5" t="s">
        <v>87</v>
      </c>
      <c r="I311" s="5"/>
      <c r="J311" s="5"/>
      <c r="K311" s="5">
        <v>206</v>
      </c>
      <c r="L311" s="5">
        <v>20</v>
      </c>
      <c r="M311" s="5">
        <v>3</v>
      </c>
      <c r="N311" s="5" t="s">
        <v>6</v>
      </c>
      <c r="O311" s="5">
        <v>2</v>
      </c>
      <c r="P311" s="5">
        <f>ROUND(Source!DL290,O311)</f>
        <v>0</v>
      </c>
      <c r="Q311" s="5"/>
      <c r="R311" s="5"/>
      <c r="S311" s="5"/>
      <c r="T311" s="5"/>
      <c r="U311" s="5"/>
      <c r="V311" s="5"/>
      <c r="W311" s="5"/>
    </row>
    <row r="312" spans="1:23" x14ac:dyDescent="0.2">
      <c r="A312" s="5">
        <v>50</v>
      </c>
      <c r="B312" s="5">
        <v>0</v>
      </c>
      <c r="C312" s="5">
        <v>0</v>
      </c>
      <c r="D312" s="5">
        <v>1</v>
      </c>
      <c r="E312" s="5">
        <v>207</v>
      </c>
      <c r="F312" s="5">
        <f>Source!U290</f>
        <v>0</v>
      </c>
      <c r="G312" s="5" t="s">
        <v>88</v>
      </c>
      <c r="H312" s="5" t="s">
        <v>89</v>
      </c>
      <c r="I312" s="5"/>
      <c r="J312" s="5"/>
      <c r="K312" s="5">
        <v>207</v>
      </c>
      <c r="L312" s="5">
        <v>21</v>
      </c>
      <c r="M312" s="5">
        <v>3</v>
      </c>
      <c r="N312" s="5" t="s">
        <v>6</v>
      </c>
      <c r="O312" s="5">
        <v>-1</v>
      </c>
      <c r="P312" s="5">
        <f>Source!DM290</f>
        <v>0</v>
      </c>
      <c r="Q312" s="5"/>
      <c r="R312" s="5"/>
      <c r="S312" s="5"/>
      <c r="T312" s="5"/>
      <c r="U312" s="5"/>
      <c r="V312" s="5"/>
      <c r="W312" s="5"/>
    </row>
    <row r="313" spans="1:23" x14ac:dyDescent="0.2">
      <c r="A313" s="5">
        <v>50</v>
      </c>
      <c r="B313" s="5">
        <v>0</v>
      </c>
      <c r="C313" s="5">
        <v>0</v>
      </c>
      <c r="D313" s="5">
        <v>1</v>
      </c>
      <c r="E313" s="5">
        <v>208</v>
      </c>
      <c r="F313" s="5">
        <f>Source!V290</f>
        <v>0</v>
      </c>
      <c r="G313" s="5" t="s">
        <v>90</v>
      </c>
      <c r="H313" s="5" t="s">
        <v>91</v>
      </c>
      <c r="I313" s="5"/>
      <c r="J313" s="5"/>
      <c r="K313" s="5">
        <v>208</v>
      </c>
      <c r="L313" s="5">
        <v>22</v>
      </c>
      <c r="M313" s="5">
        <v>3</v>
      </c>
      <c r="N313" s="5" t="s">
        <v>6</v>
      </c>
      <c r="O313" s="5">
        <v>-1</v>
      </c>
      <c r="P313" s="5">
        <f>Source!DN290</f>
        <v>0</v>
      </c>
      <c r="Q313" s="5"/>
      <c r="R313" s="5"/>
      <c r="S313" s="5"/>
      <c r="T313" s="5"/>
      <c r="U313" s="5"/>
      <c r="V313" s="5"/>
      <c r="W313" s="5"/>
    </row>
    <row r="314" spans="1:23" x14ac:dyDescent="0.2">
      <c r="A314" s="5">
        <v>50</v>
      </c>
      <c r="B314" s="5">
        <v>0</v>
      </c>
      <c r="C314" s="5">
        <v>0</v>
      </c>
      <c r="D314" s="5">
        <v>1</v>
      </c>
      <c r="E314" s="5">
        <v>209</v>
      </c>
      <c r="F314" s="5">
        <f>ROUND(Source!W290,O314)</f>
        <v>0</v>
      </c>
      <c r="G314" s="5" t="s">
        <v>92</v>
      </c>
      <c r="H314" s="5" t="s">
        <v>93</v>
      </c>
      <c r="I314" s="5"/>
      <c r="J314" s="5"/>
      <c r="K314" s="5">
        <v>209</v>
      </c>
      <c r="L314" s="5">
        <v>23</v>
      </c>
      <c r="M314" s="5">
        <v>3</v>
      </c>
      <c r="N314" s="5" t="s">
        <v>6</v>
      </c>
      <c r="O314" s="5">
        <v>2</v>
      </c>
      <c r="P314" s="5">
        <f>ROUND(Source!DO290,O314)</f>
        <v>0</v>
      </c>
      <c r="Q314" s="5"/>
      <c r="R314" s="5"/>
      <c r="S314" s="5"/>
      <c r="T314" s="5"/>
      <c r="U314" s="5"/>
      <c r="V314" s="5"/>
      <c r="W314" s="5"/>
    </row>
    <row r="315" spans="1:23" x14ac:dyDescent="0.2">
      <c r="A315" s="5">
        <v>50</v>
      </c>
      <c r="B315" s="5">
        <v>0</v>
      </c>
      <c r="C315" s="5">
        <v>0</v>
      </c>
      <c r="D315" s="5">
        <v>1</v>
      </c>
      <c r="E315" s="5">
        <v>210</v>
      </c>
      <c r="F315" s="5">
        <f>ROUND(Source!X290,O315)</f>
        <v>0</v>
      </c>
      <c r="G315" s="5" t="s">
        <v>94</v>
      </c>
      <c r="H315" s="5" t="s">
        <v>95</v>
      </c>
      <c r="I315" s="5"/>
      <c r="J315" s="5"/>
      <c r="K315" s="5">
        <v>210</v>
      </c>
      <c r="L315" s="5">
        <v>24</v>
      </c>
      <c r="M315" s="5">
        <v>3</v>
      </c>
      <c r="N315" s="5" t="s">
        <v>6</v>
      </c>
      <c r="O315" s="5">
        <v>2</v>
      </c>
      <c r="P315" s="5">
        <f>ROUND(Source!DP290,O315)</f>
        <v>0</v>
      </c>
      <c r="Q315" s="5"/>
      <c r="R315" s="5"/>
      <c r="S315" s="5"/>
      <c r="T315" s="5"/>
      <c r="U315" s="5"/>
      <c r="V315" s="5"/>
      <c r="W315" s="5"/>
    </row>
    <row r="316" spans="1:23" x14ac:dyDescent="0.2">
      <c r="A316" s="5">
        <v>50</v>
      </c>
      <c r="B316" s="5">
        <v>0</v>
      </c>
      <c r="C316" s="5">
        <v>0</v>
      </c>
      <c r="D316" s="5">
        <v>1</v>
      </c>
      <c r="E316" s="5">
        <v>211</v>
      </c>
      <c r="F316" s="5">
        <f>ROUND(Source!Y290,O316)</f>
        <v>0</v>
      </c>
      <c r="G316" s="5" t="s">
        <v>96</v>
      </c>
      <c r="H316" s="5" t="s">
        <v>97</v>
      </c>
      <c r="I316" s="5"/>
      <c r="J316" s="5"/>
      <c r="K316" s="5">
        <v>211</v>
      </c>
      <c r="L316" s="5">
        <v>25</v>
      </c>
      <c r="M316" s="5">
        <v>3</v>
      </c>
      <c r="N316" s="5" t="s">
        <v>6</v>
      </c>
      <c r="O316" s="5">
        <v>2</v>
      </c>
      <c r="P316" s="5">
        <f>ROUND(Source!DQ290,O316)</f>
        <v>0</v>
      </c>
      <c r="Q316" s="5"/>
      <c r="R316" s="5"/>
      <c r="S316" s="5"/>
      <c r="T316" s="5"/>
      <c r="U316" s="5"/>
      <c r="V316" s="5"/>
      <c r="W316" s="5"/>
    </row>
    <row r="317" spans="1:23" x14ac:dyDescent="0.2">
      <c r="A317" s="5">
        <v>50</v>
      </c>
      <c r="B317" s="5">
        <v>0</v>
      </c>
      <c r="C317" s="5">
        <v>0</v>
      </c>
      <c r="D317" s="5">
        <v>1</v>
      </c>
      <c r="E317" s="5">
        <v>0</v>
      </c>
      <c r="F317" s="5">
        <f>ROUND(Source!AR290,O317)</f>
        <v>396.15</v>
      </c>
      <c r="G317" s="5" t="s">
        <v>98</v>
      </c>
      <c r="H317" s="5" t="s">
        <v>99</v>
      </c>
      <c r="I317" s="5"/>
      <c r="J317" s="5"/>
      <c r="K317" s="5">
        <v>224</v>
      </c>
      <c r="L317" s="5">
        <v>26</v>
      </c>
      <c r="M317" s="5">
        <v>3</v>
      </c>
      <c r="N317" s="5" t="s">
        <v>6</v>
      </c>
      <c r="O317" s="5">
        <v>2</v>
      </c>
      <c r="P317" s="5">
        <f>ROUND(Source!EJ290,O317)</f>
        <v>2586.89</v>
      </c>
      <c r="Q317" s="5"/>
      <c r="R317" s="5"/>
      <c r="S317" s="5"/>
      <c r="T317" s="5"/>
      <c r="U317" s="5"/>
      <c r="V317" s="5"/>
      <c r="W317" s="5"/>
    </row>
    <row r="318" spans="1:23" x14ac:dyDescent="0.2">
      <c r="A318" s="5">
        <v>50</v>
      </c>
      <c r="B318" s="5">
        <v>1</v>
      </c>
      <c r="C318" s="5">
        <v>0</v>
      </c>
      <c r="D318" s="5">
        <v>2</v>
      </c>
      <c r="E318" s="5">
        <v>0</v>
      </c>
      <c r="F318" s="5">
        <f>ROUND(F317,O318)</f>
        <v>396.15</v>
      </c>
      <c r="G318" s="5" t="s">
        <v>100</v>
      </c>
      <c r="H318" s="5" t="s">
        <v>98</v>
      </c>
      <c r="I318" s="5"/>
      <c r="J318" s="5"/>
      <c r="K318" s="5">
        <v>212</v>
      </c>
      <c r="L318" s="5">
        <v>27</v>
      </c>
      <c r="M318" s="5">
        <v>0</v>
      </c>
      <c r="N318" s="5" t="s">
        <v>6</v>
      </c>
      <c r="O318" s="5">
        <v>2</v>
      </c>
      <c r="P318" s="5">
        <f>ROUND(P317,O318)</f>
        <v>2586.89</v>
      </c>
      <c r="Q318" s="5"/>
      <c r="R318" s="5"/>
      <c r="S318" s="5"/>
      <c r="T318" s="5"/>
      <c r="U318" s="5"/>
      <c r="V318" s="5"/>
      <c r="W318" s="5"/>
    </row>
    <row r="319" spans="1:23" x14ac:dyDescent="0.2">
      <c r="A319" s="5">
        <v>50</v>
      </c>
      <c r="B319" s="5">
        <v>1</v>
      </c>
      <c r="C319" s="5">
        <v>0</v>
      </c>
      <c r="D319" s="5">
        <v>2</v>
      </c>
      <c r="E319" s="5">
        <v>0</v>
      </c>
      <c r="F319" s="5">
        <f>ROUND(F318*0.18,O319)</f>
        <v>71.31</v>
      </c>
      <c r="G319" s="5" t="s">
        <v>101</v>
      </c>
      <c r="H319" s="5" t="s">
        <v>102</v>
      </c>
      <c r="I319" s="5"/>
      <c r="J319" s="5"/>
      <c r="K319" s="5">
        <v>212</v>
      </c>
      <c r="L319" s="5">
        <v>28</v>
      </c>
      <c r="M319" s="5">
        <v>0</v>
      </c>
      <c r="N319" s="5" t="s">
        <v>6</v>
      </c>
      <c r="O319" s="5">
        <v>2</v>
      </c>
      <c r="P319" s="5">
        <f>ROUND(P318*0.18,O319)</f>
        <v>465.64</v>
      </c>
      <c r="Q319" s="5"/>
      <c r="R319" s="5"/>
      <c r="S319" s="5"/>
      <c r="T319" s="5"/>
      <c r="U319" s="5"/>
      <c r="V319" s="5"/>
      <c r="W319" s="5"/>
    </row>
    <row r="320" spans="1:23" x14ac:dyDescent="0.2">
      <c r="A320" s="5">
        <v>50</v>
      </c>
      <c r="B320" s="5">
        <v>1</v>
      </c>
      <c r="C320" s="5">
        <v>0</v>
      </c>
      <c r="D320" s="5">
        <v>2</v>
      </c>
      <c r="E320" s="5">
        <v>224</v>
      </c>
      <c r="F320" s="5">
        <f>ROUND(F318+F319,O320)</f>
        <v>467.46</v>
      </c>
      <c r="G320" s="5" t="s">
        <v>103</v>
      </c>
      <c r="H320" s="5" t="s">
        <v>104</v>
      </c>
      <c r="I320" s="5"/>
      <c r="J320" s="5"/>
      <c r="K320" s="5">
        <v>212</v>
      </c>
      <c r="L320" s="5">
        <v>29</v>
      </c>
      <c r="M320" s="5">
        <v>0</v>
      </c>
      <c r="N320" s="5" t="s">
        <v>6</v>
      </c>
      <c r="O320" s="5">
        <v>2</v>
      </c>
      <c r="P320" s="5">
        <f>ROUND(P318+P319,O320)</f>
        <v>3052.53</v>
      </c>
      <c r="Q320" s="5"/>
      <c r="R320" s="5"/>
      <c r="S320" s="5"/>
      <c r="T320" s="5"/>
      <c r="U320" s="5"/>
      <c r="V320" s="5"/>
      <c r="W320" s="5"/>
    </row>
    <row r="322" spans="1:255" x14ac:dyDescent="0.2">
      <c r="A322" s="1">
        <v>4</v>
      </c>
      <c r="B322" s="1">
        <v>1</v>
      </c>
      <c r="C322" s="1"/>
      <c r="D322" s="1">
        <f>ROW(A333)</f>
        <v>333</v>
      </c>
      <c r="E322" s="1"/>
      <c r="F322" s="1" t="s">
        <v>13</v>
      </c>
      <c r="G322" s="1" t="s">
        <v>377</v>
      </c>
      <c r="H322" s="1" t="s">
        <v>6</v>
      </c>
      <c r="I322" s="1">
        <v>0</v>
      </c>
      <c r="J322" s="1"/>
      <c r="K322" s="1">
        <v>0</v>
      </c>
      <c r="L322" s="1"/>
      <c r="M322" s="1"/>
      <c r="N322" s="1"/>
      <c r="O322" s="1"/>
      <c r="P322" s="1"/>
      <c r="Q322" s="1"/>
      <c r="R322" s="1"/>
      <c r="S322" s="1"/>
      <c r="T322" s="1"/>
      <c r="U322" s="1" t="s">
        <v>6</v>
      </c>
      <c r="V322" s="1">
        <v>0</v>
      </c>
      <c r="W322" s="1"/>
      <c r="X322" s="1"/>
      <c r="Y322" s="1"/>
      <c r="Z322" s="1"/>
      <c r="AA322" s="1"/>
      <c r="AB322" s="1" t="s">
        <v>6</v>
      </c>
      <c r="AC322" s="1" t="s">
        <v>6</v>
      </c>
      <c r="AD322" s="1" t="s">
        <v>6</v>
      </c>
      <c r="AE322" s="1" t="s">
        <v>6</v>
      </c>
      <c r="AF322" s="1" t="s">
        <v>6</v>
      </c>
      <c r="AG322" s="1" t="s">
        <v>6</v>
      </c>
      <c r="AH322" s="1"/>
      <c r="AI322" s="1"/>
      <c r="AJ322" s="1"/>
      <c r="AK322" s="1"/>
      <c r="AL322" s="1"/>
      <c r="AM322" s="1"/>
      <c r="AN322" s="1"/>
      <c r="AO322" s="1"/>
      <c r="AP322" s="1" t="s">
        <v>6</v>
      </c>
      <c r="AQ322" s="1" t="s">
        <v>6</v>
      </c>
      <c r="AR322" s="1" t="s">
        <v>6</v>
      </c>
      <c r="AS322" s="1"/>
      <c r="AT322" s="1"/>
      <c r="AU322" s="1"/>
      <c r="AV322" s="1"/>
      <c r="AW322" s="1"/>
      <c r="AX322" s="1"/>
      <c r="AY322" s="1"/>
      <c r="AZ322" s="1" t="s">
        <v>6</v>
      </c>
      <c r="BA322" s="1"/>
      <c r="BB322" s="1" t="s">
        <v>6</v>
      </c>
      <c r="BC322" s="1" t="s">
        <v>6</v>
      </c>
      <c r="BD322" s="1" t="s">
        <v>6</v>
      </c>
      <c r="BE322" s="1" t="s">
        <v>6</v>
      </c>
      <c r="BF322" s="1" t="s">
        <v>6</v>
      </c>
      <c r="BG322" s="1" t="s">
        <v>6</v>
      </c>
      <c r="BH322" s="1" t="s">
        <v>6</v>
      </c>
      <c r="BI322" s="1" t="s">
        <v>6</v>
      </c>
      <c r="BJ322" s="1" t="s">
        <v>6</v>
      </c>
      <c r="BK322" s="1" t="s">
        <v>6</v>
      </c>
      <c r="BL322" s="1" t="s">
        <v>6</v>
      </c>
      <c r="BM322" s="1" t="s">
        <v>6</v>
      </c>
      <c r="BN322" s="1" t="s">
        <v>6</v>
      </c>
      <c r="BO322" s="1" t="s">
        <v>6</v>
      </c>
      <c r="BP322" s="1" t="s">
        <v>6</v>
      </c>
      <c r="BQ322" s="1"/>
      <c r="BR322" s="1"/>
      <c r="BS322" s="1"/>
      <c r="BT322" s="1"/>
      <c r="BU322" s="1"/>
      <c r="BV322" s="1"/>
      <c r="BW322" s="1"/>
      <c r="BX322" s="1">
        <v>0</v>
      </c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>
        <v>0</v>
      </c>
    </row>
    <row r="324" spans="1:255" x14ac:dyDescent="0.2">
      <c r="A324" s="3">
        <v>52</v>
      </c>
      <c r="B324" s="3">
        <f t="shared" ref="B324:G324" si="323">B333</f>
        <v>1</v>
      </c>
      <c r="C324" s="3">
        <f t="shared" si="323"/>
        <v>4</v>
      </c>
      <c r="D324" s="3">
        <f t="shared" si="323"/>
        <v>322</v>
      </c>
      <c r="E324" s="3">
        <f t="shared" si="323"/>
        <v>0</v>
      </c>
      <c r="F324" s="3" t="str">
        <f t="shared" si="323"/>
        <v>Новый раздел</v>
      </c>
      <c r="G324" s="3" t="str">
        <f t="shared" si="323"/>
        <v>Раздел 5 Пусконаладочные работы</v>
      </c>
      <c r="H324" s="3"/>
      <c r="I324" s="3"/>
      <c r="J324" s="3"/>
      <c r="K324" s="3"/>
      <c r="L324" s="3"/>
      <c r="M324" s="3"/>
      <c r="N324" s="3"/>
      <c r="O324" s="3">
        <f t="shared" ref="O324:AT324" si="324">O333</f>
        <v>1225.3900000000001</v>
      </c>
      <c r="P324" s="3">
        <f t="shared" si="324"/>
        <v>0</v>
      </c>
      <c r="Q324" s="3">
        <f t="shared" si="324"/>
        <v>0</v>
      </c>
      <c r="R324" s="3">
        <f t="shared" si="324"/>
        <v>0</v>
      </c>
      <c r="S324" s="3">
        <f t="shared" si="324"/>
        <v>1225.3900000000001</v>
      </c>
      <c r="T324" s="3">
        <f t="shared" si="324"/>
        <v>0</v>
      </c>
      <c r="U324" s="3">
        <f t="shared" si="324"/>
        <v>81.376000000000005</v>
      </c>
      <c r="V324" s="3">
        <f t="shared" si="324"/>
        <v>0</v>
      </c>
      <c r="W324" s="3">
        <f t="shared" si="324"/>
        <v>0</v>
      </c>
      <c r="X324" s="3">
        <f t="shared" si="324"/>
        <v>796.51</v>
      </c>
      <c r="Y324" s="3">
        <f t="shared" si="324"/>
        <v>490.16</v>
      </c>
      <c r="Z324" s="3">
        <f t="shared" si="324"/>
        <v>0</v>
      </c>
      <c r="AA324" s="3">
        <f t="shared" si="324"/>
        <v>0</v>
      </c>
      <c r="AB324" s="3">
        <f t="shared" si="324"/>
        <v>1225.3900000000001</v>
      </c>
      <c r="AC324" s="3">
        <f t="shared" si="324"/>
        <v>0</v>
      </c>
      <c r="AD324" s="3">
        <f t="shared" si="324"/>
        <v>0</v>
      </c>
      <c r="AE324" s="3">
        <f t="shared" si="324"/>
        <v>0</v>
      </c>
      <c r="AF324" s="3">
        <f t="shared" si="324"/>
        <v>1225.3900000000001</v>
      </c>
      <c r="AG324" s="3">
        <f t="shared" si="324"/>
        <v>0</v>
      </c>
      <c r="AH324" s="3">
        <f t="shared" si="324"/>
        <v>81.376000000000005</v>
      </c>
      <c r="AI324" s="3">
        <f t="shared" si="324"/>
        <v>0</v>
      </c>
      <c r="AJ324" s="3">
        <f t="shared" si="324"/>
        <v>0</v>
      </c>
      <c r="AK324" s="3">
        <f t="shared" si="324"/>
        <v>796.51</v>
      </c>
      <c r="AL324" s="3">
        <f t="shared" si="324"/>
        <v>490.16</v>
      </c>
      <c r="AM324" s="3">
        <f t="shared" si="324"/>
        <v>0</v>
      </c>
      <c r="AN324" s="3">
        <f t="shared" si="324"/>
        <v>0</v>
      </c>
      <c r="AO324" s="3">
        <f t="shared" si="324"/>
        <v>0</v>
      </c>
      <c r="AP324" s="3">
        <f t="shared" si="324"/>
        <v>0</v>
      </c>
      <c r="AQ324" s="3">
        <f t="shared" si="324"/>
        <v>0</v>
      </c>
      <c r="AR324" s="3">
        <f t="shared" si="324"/>
        <v>2512.06</v>
      </c>
      <c r="AS324" s="3">
        <f t="shared" si="324"/>
        <v>0</v>
      </c>
      <c r="AT324" s="3">
        <f t="shared" si="324"/>
        <v>0</v>
      </c>
      <c r="AU324" s="3">
        <f t="shared" ref="AU324:BZ324" si="325">AU333</f>
        <v>2512.06</v>
      </c>
      <c r="AV324" s="3">
        <f t="shared" si="325"/>
        <v>0</v>
      </c>
      <c r="AW324" s="3">
        <f t="shared" si="325"/>
        <v>0</v>
      </c>
      <c r="AX324" s="3">
        <f t="shared" si="325"/>
        <v>0</v>
      </c>
      <c r="AY324" s="3">
        <f t="shared" si="325"/>
        <v>0</v>
      </c>
      <c r="AZ324" s="3">
        <f t="shared" si="325"/>
        <v>0</v>
      </c>
      <c r="BA324" s="3">
        <f t="shared" si="325"/>
        <v>0</v>
      </c>
      <c r="BB324" s="3">
        <f t="shared" si="325"/>
        <v>0</v>
      </c>
      <c r="BC324" s="3">
        <f t="shared" si="325"/>
        <v>0</v>
      </c>
      <c r="BD324" s="3">
        <f t="shared" si="325"/>
        <v>0</v>
      </c>
      <c r="BE324" s="3">
        <f t="shared" si="325"/>
        <v>0</v>
      </c>
      <c r="BF324" s="3">
        <f t="shared" si="325"/>
        <v>0</v>
      </c>
      <c r="BG324" s="3">
        <f t="shared" si="325"/>
        <v>0</v>
      </c>
      <c r="BH324" s="3">
        <f t="shared" si="325"/>
        <v>0</v>
      </c>
      <c r="BI324" s="3">
        <f t="shared" si="325"/>
        <v>0</v>
      </c>
      <c r="BJ324" s="3">
        <f t="shared" si="325"/>
        <v>0</v>
      </c>
      <c r="BK324" s="3">
        <f t="shared" si="325"/>
        <v>0</v>
      </c>
      <c r="BL324" s="3">
        <f t="shared" si="325"/>
        <v>0</v>
      </c>
      <c r="BM324" s="3">
        <f t="shared" si="325"/>
        <v>0</v>
      </c>
      <c r="BN324" s="3">
        <f t="shared" si="325"/>
        <v>0</v>
      </c>
      <c r="BO324" s="3">
        <f t="shared" si="325"/>
        <v>0</v>
      </c>
      <c r="BP324" s="3">
        <f t="shared" si="325"/>
        <v>0</v>
      </c>
      <c r="BQ324" s="3">
        <f t="shared" si="325"/>
        <v>0</v>
      </c>
      <c r="BR324" s="3">
        <f t="shared" si="325"/>
        <v>0</v>
      </c>
      <c r="BS324" s="3">
        <f t="shared" si="325"/>
        <v>0</v>
      </c>
      <c r="BT324" s="3">
        <f t="shared" si="325"/>
        <v>0</v>
      </c>
      <c r="BU324" s="3">
        <f t="shared" si="325"/>
        <v>0</v>
      </c>
      <c r="BV324" s="3">
        <f t="shared" si="325"/>
        <v>0</v>
      </c>
      <c r="BW324" s="3">
        <f t="shared" si="325"/>
        <v>0</v>
      </c>
      <c r="BX324" s="3">
        <f t="shared" si="325"/>
        <v>0</v>
      </c>
      <c r="BY324" s="3">
        <f t="shared" si="325"/>
        <v>0</v>
      </c>
      <c r="BZ324" s="3">
        <f t="shared" si="325"/>
        <v>0</v>
      </c>
      <c r="CA324" s="3">
        <f t="shared" ref="CA324:DF324" si="326">CA333</f>
        <v>2512.06</v>
      </c>
      <c r="CB324" s="3">
        <f t="shared" si="326"/>
        <v>0</v>
      </c>
      <c r="CC324" s="3">
        <f t="shared" si="326"/>
        <v>0</v>
      </c>
      <c r="CD324" s="3">
        <f t="shared" si="326"/>
        <v>2512.06</v>
      </c>
      <c r="CE324" s="3">
        <f t="shared" si="326"/>
        <v>0</v>
      </c>
      <c r="CF324" s="3">
        <f t="shared" si="326"/>
        <v>0</v>
      </c>
      <c r="CG324" s="3">
        <f t="shared" si="326"/>
        <v>0</v>
      </c>
      <c r="CH324" s="3">
        <f t="shared" si="326"/>
        <v>0</v>
      </c>
      <c r="CI324" s="3">
        <f t="shared" si="326"/>
        <v>0</v>
      </c>
      <c r="CJ324" s="3">
        <f t="shared" si="326"/>
        <v>0</v>
      </c>
      <c r="CK324" s="3">
        <f t="shared" si="326"/>
        <v>0</v>
      </c>
      <c r="CL324" s="3">
        <f t="shared" si="326"/>
        <v>0</v>
      </c>
      <c r="CM324" s="3">
        <f t="shared" si="326"/>
        <v>0</v>
      </c>
      <c r="CN324" s="3">
        <f t="shared" si="326"/>
        <v>0</v>
      </c>
      <c r="CO324" s="3">
        <f t="shared" si="326"/>
        <v>0</v>
      </c>
      <c r="CP324" s="3">
        <f t="shared" si="326"/>
        <v>0</v>
      </c>
      <c r="CQ324" s="3">
        <f t="shared" si="326"/>
        <v>0</v>
      </c>
      <c r="CR324" s="3">
        <f t="shared" si="326"/>
        <v>0</v>
      </c>
      <c r="CS324" s="3">
        <f t="shared" si="326"/>
        <v>0</v>
      </c>
      <c r="CT324" s="3">
        <f t="shared" si="326"/>
        <v>0</v>
      </c>
      <c r="CU324" s="3">
        <f t="shared" si="326"/>
        <v>0</v>
      </c>
      <c r="CV324" s="3">
        <f t="shared" si="326"/>
        <v>0</v>
      </c>
      <c r="CW324" s="3">
        <f t="shared" si="326"/>
        <v>0</v>
      </c>
      <c r="CX324" s="3">
        <f t="shared" si="326"/>
        <v>0</v>
      </c>
      <c r="CY324" s="3">
        <f t="shared" si="326"/>
        <v>0</v>
      </c>
      <c r="CZ324" s="3">
        <f t="shared" si="326"/>
        <v>0</v>
      </c>
      <c r="DA324" s="3">
        <f t="shared" si="326"/>
        <v>0</v>
      </c>
      <c r="DB324" s="3">
        <f t="shared" si="326"/>
        <v>0</v>
      </c>
      <c r="DC324" s="3">
        <f t="shared" si="326"/>
        <v>0</v>
      </c>
      <c r="DD324" s="3">
        <f t="shared" si="326"/>
        <v>0</v>
      </c>
      <c r="DE324" s="3">
        <f t="shared" si="326"/>
        <v>0</v>
      </c>
      <c r="DF324" s="3">
        <f t="shared" si="326"/>
        <v>0</v>
      </c>
      <c r="DG324" s="4">
        <f t="shared" ref="DG324:EL324" si="327">DG333</f>
        <v>23098.639999999999</v>
      </c>
      <c r="DH324" s="4">
        <f t="shared" si="327"/>
        <v>0</v>
      </c>
      <c r="DI324" s="4">
        <f t="shared" si="327"/>
        <v>0</v>
      </c>
      <c r="DJ324" s="4">
        <f t="shared" si="327"/>
        <v>0</v>
      </c>
      <c r="DK324" s="4">
        <f t="shared" si="327"/>
        <v>23098.639999999999</v>
      </c>
      <c r="DL324" s="4">
        <f t="shared" si="327"/>
        <v>0</v>
      </c>
      <c r="DM324" s="4">
        <f t="shared" si="327"/>
        <v>81.376000000000005</v>
      </c>
      <c r="DN324" s="4">
        <f t="shared" si="327"/>
        <v>0</v>
      </c>
      <c r="DO324" s="4">
        <f t="shared" si="327"/>
        <v>0</v>
      </c>
      <c r="DP324" s="4">
        <f t="shared" si="327"/>
        <v>15014.11</v>
      </c>
      <c r="DQ324" s="4">
        <f t="shared" si="327"/>
        <v>9239.4500000000007</v>
      </c>
      <c r="DR324" s="4">
        <f t="shared" si="327"/>
        <v>0</v>
      </c>
      <c r="DS324" s="4">
        <f t="shared" si="327"/>
        <v>0</v>
      </c>
      <c r="DT324" s="4">
        <f t="shared" si="327"/>
        <v>23098.639999999999</v>
      </c>
      <c r="DU324" s="4">
        <f t="shared" si="327"/>
        <v>0</v>
      </c>
      <c r="DV324" s="4">
        <f t="shared" si="327"/>
        <v>0</v>
      </c>
      <c r="DW324" s="4">
        <f t="shared" si="327"/>
        <v>0</v>
      </c>
      <c r="DX324" s="4">
        <f t="shared" si="327"/>
        <v>23098.639999999999</v>
      </c>
      <c r="DY324" s="4">
        <f t="shared" si="327"/>
        <v>0</v>
      </c>
      <c r="DZ324" s="4">
        <f t="shared" si="327"/>
        <v>81.376000000000005</v>
      </c>
      <c r="EA324" s="4">
        <f t="shared" si="327"/>
        <v>0</v>
      </c>
      <c r="EB324" s="4">
        <f t="shared" si="327"/>
        <v>0</v>
      </c>
      <c r="EC324" s="4">
        <f t="shared" si="327"/>
        <v>15014.11</v>
      </c>
      <c r="ED324" s="4">
        <f t="shared" si="327"/>
        <v>9239.4500000000007</v>
      </c>
      <c r="EE324" s="4">
        <f t="shared" si="327"/>
        <v>0</v>
      </c>
      <c r="EF324" s="4">
        <f t="shared" si="327"/>
        <v>0</v>
      </c>
      <c r="EG324" s="4">
        <f t="shared" si="327"/>
        <v>0</v>
      </c>
      <c r="EH324" s="4">
        <f t="shared" si="327"/>
        <v>0</v>
      </c>
      <c r="EI324" s="4">
        <f t="shared" si="327"/>
        <v>0</v>
      </c>
      <c r="EJ324" s="4">
        <f t="shared" si="327"/>
        <v>47352.2</v>
      </c>
      <c r="EK324" s="4">
        <f t="shared" si="327"/>
        <v>0</v>
      </c>
      <c r="EL324" s="4">
        <f t="shared" si="327"/>
        <v>0</v>
      </c>
      <c r="EM324" s="4">
        <f t="shared" ref="EM324:FR324" si="328">EM333</f>
        <v>47352.2</v>
      </c>
      <c r="EN324" s="4">
        <f t="shared" si="328"/>
        <v>0</v>
      </c>
      <c r="EO324" s="4">
        <f t="shared" si="328"/>
        <v>0</v>
      </c>
      <c r="EP324" s="4">
        <f t="shared" si="328"/>
        <v>0</v>
      </c>
      <c r="EQ324" s="4">
        <f t="shared" si="328"/>
        <v>0</v>
      </c>
      <c r="ER324" s="4">
        <f t="shared" si="328"/>
        <v>0</v>
      </c>
      <c r="ES324" s="4">
        <f t="shared" si="328"/>
        <v>0</v>
      </c>
      <c r="ET324" s="4">
        <f t="shared" si="328"/>
        <v>0</v>
      </c>
      <c r="EU324" s="4">
        <f t="shared" si="328"/>
        <v>0</v>
      </c>
      <c r="EV324" s="4">
        <f t="shared" si="328"/>
        <v>0</v>
      </c>
      <c r="EW324" s="4">
        <f t="shared" si="328"/>
        <v>0</v>
      </c>
      <c r="EX324" s="4">
        <f t="shared" si="328"/>
        <v>0</v>
      </c>
      <c r="EY324" s="4">
        <f t="shared" si="328"/>
        <v>0</v>
      </c>
      <c r="EZ324" s="4">
        <f t="shared" si="328"/>
        <v>0</v>
      </c>
      <c r="FA324" s="4">
        <f t="shared" si="328"/>
        <v>0</v>
      </c>
      <c r="FB324" s="4">
        <f t="shared" si="328"/>
        <v>0</v>
      </c>
      <c r="FC324" s="4">
        <f t="shared" si="328"/>
        <v>0</v>
      </c>
      <c r="FD324" s="4">
        <f t="shared" si="328"/>
        <v>0</v>
      </c>
      <c r="FE324" s="4">
        <f t="shared" si="328"/>
        <v>0</v>
      </c>
      <c r="FF324" s="4">
        <f t="shared" si="328"/>
        <v>0</v>
      </c>
      <c r="FG324" s="4">
        <f t="shared" si="328"/>
        <v>0</v>
      </c>
      <c r="FH324" s="4">
        <f t="shared" si="328"/>
        <v>0</v>
      </c>
      <c r="FI324" s="4">
        <f t="shared" si="328"/>
        <v>0</v>
      </c>
      <c r="FJ324" s="4">
        <f t="shared" si="328"/>
        <v>0</v>
      </c>
      <c r="FK324" s="4">
        <f t="shared" si="328"/>
        <v>0</v>
      </c>
      <c r="FL324" s="4">
        <f t="shared" si="328"/>
        <v>0</v>
      </c>
      <c r="FM324" s="4">
        <f t="shared" si="328"/>
        <v>0</v>
      </c>
      <c r="FN324" s="4">
        <f t="shared" si="328"/>
        <v>0</v>
      </c>
      <c r="FO324" s="4">
        <f t="shared" si="328"/>
        <v>0</v>
      </c>
      <c r="FP324" s="4">
        <f t="shared" si="328"/>
        <v>0</v>
      </c>
      <c r="FQ324" s="4">
        <f t="shared" si="328"/>
        <v>0</v>
      </c>
      <c r="FR324" s="4">
        <f t="shared" si="328"/>
        <v>0</v>
      </c>
      <c r="FS324" s="4">
        <f t="shared" ref="FS324:GX324" si="329">FS333</f>
        <v>47352.2</v>
      </c>
      <c r="FT324" s="4">
        <f t="shared" si="329"/>
        <v>0</v>
      </c>
      <c r="FU324" s="4">
        <f t="shared" si="329"/>
        <v>0</v>
      </c>
      <c r="FV324" s="4">
        <f t="shared" si="329"/>
        <v>47352.2</v>
      </c>
      <c r="FW324" s="4">
        <f t="shared" si="329"/>
        <v>0</v>
      </c>
      <c r="FX324" s="4">
        <f t="shared" si="329"/>
        <v>0</v>
      </c>
      <c r="FY324" s="4">
        <f t="shared" si="329"/>
        <v>0</v>
      </c>
      <c r="FZ324" s="4">
        <f t="shared" si="329"/>
        <v>0</v>
      </c>
      <c r="GA324" s="4">
        <f t="shared" si="329"/>
        <v>0</v>
      </c>
      <c r="GB324" s="4">
        <f t="shared" si="329"/>
        <v>0</v>
      </c>
      <c r="GC324" s="4">
        <f t="shared" si="329"/>
        <v>0</v>
      </c>
      <c r="GD324" s="4">
        <f t="shared" si="329"/>
        <v>0</v>
      </c>
      <c r="GE324" s="4">
        <f t="shared" si="329"/>
        <v>0</v>
      </c>
      <c r="GF324" s="4">
        <f t="shared" si="329"/>
        <v>0</v>
      </c>
      <c r="GG324" s="4">
        <f t="shared" si="329"/>
        <v>0</v>
      </c>
      <c r="GH324" s="4">
        <f t="shared" si="329"/>
        <v>0</v>
      </c>
      <c r="GI324" s="4">
        <f t="shared" si="329"/>
        <v>0</v>
      </c>
      <c r="GJ324" s="4">
        <f t="shared" si="329"/>
        <v>0</v>
      </c>
      <c r="GK324" s="4">
        <f t="shared" si="329"/>
        <v>0</v>
      </c>
      <c r="GL324" s="4">
        <f t="shared" si="329"/>
        <v>0</v>
      </c>
      <c r="GM324" s="4">
        <f t="shared" si="329"/>
        <v>0</v>
      </c>
      <c r="GN324" s="4">
        <f t="shared" si="329"/>
        <v>0</v>
      </c>
      <c r="GO324" s="4">
        <f t="shared" si="329"/>
        <v>0</v>
      </c>
      <c r="GP324" s="4">
        <f t="shared" si="329"/>
        <v>0</v>
      </c>
      <c r="GQ324" s="4">
        <f t="shared" si="329"/>
        <v>0</v>
      </c>
      <c r="GR324" s="4">
        <f t="shared" si="329"/>
        <v>0</v>
      </c>
      <c r="GS324" s="4">
        <f t="shared" si="329"/>
        <v>0</v>
      </c>
      <c r="GT324" s="4">
        <f t="shared" si="329"/>
        <v>0</v>
      </c>
      <c r="GU324" s="4">
        <f t="shared" si="329"/>
        <v>0</v>
      </c>
      <c r="GV324" s="4">
        <f t="shared" si="329"/>
        <v>0</v>
      </c>
      <c r="GW324" s="4">
        <f t="shared" si="329"/>
        <v>0</v>
      </c>
      <c r="GX324" s="4">
        <f t="shared" si="329"/>
        <v>0</v>
      </c>
    </row>
    <row r="326" spans="1:255" x14ac:dyDescent="0.2">
      <c r="A326" s="2">
        <v>17</v>
      </c>
      <c r="B326" s="2">
        <v>1</v>
      </c>
      <c r="C326" s="2">
        <f>ROW(SmtRes!A477)</f>
        <v>477</v>
      </c>
      <c r="D326" s="2">
        <f>ROW(EtalonRes!A393)</f>
        <v>393</v>
      </c>
      <c r="E326" s="2" t="s">
        <v>378</v>
      </c>
      <c r="F326" s="2" t="s">
        <v>379</v>
      </c>
      <c r="G326" s="2" t="s">
        <v>380</v>
      </c>
      <c r="H326" s="2" t="s">
        <v>381</v>
      </c>
      <c r="I326" s="2">
        <v>1</v>
      </c>
      <c r="J326" s="2">
        <v>0</v>
      </c>
      <c r="K326" s="2"/>
      <c r="L326" s="2"/>
      <c r="M326" s="2"/>
      <c r="N326" s="2"/>
      <c r="O326" s="2">
        <f t="shared" ref="O326:O331" si="330">ROUND(CP326,2)</f>
        <v>125.28</v>
      </c>
      <c r="P326" s="2">
        <f t="shared" ref="P326:P331" si="331">ROUND(CQ326*I326,2)</f>
        <v>0</v>
      </c>
      <c r="Q326" s="2">
        <f t="shared" ref="Q326:Q331" si="332">ROUND(CR326*I326,2)</f>
        <v>0</v>
      </c>
      <c r="R326" s="2">
        <f t="shared" ref="R326:R331" si="333">ROUND(CS326*I326,2)</f>
        <v>0</v>
      </c>
      <c r="S326" s="2">
        <f t="shared" ref="S326:S331" si="334">ROUND(CT326*I326,2)</f>
        <v>125.28</v>
      </c>
      <c r="T326" s="2">
        <f t="shared" ref="T326:T331" si="335">ROUND(CU326*I326,2)</f>
        <v>0</v>
      </c>
      <c r="U326" s="2">
        <f t="shared" ref="U326:U331" si="336">CV326*I326</f>
        <v>7.4</v>
      </c>
      <c r="V326" s="2">
        <f t="shared" ref="V326:V331" si="337">CW326*I326</f>
        <v>0</v>
      </c>
      <c r="W326" s="2">
        <f t="shared" ref="W326:W331" si="338">ROUND(CX326*I326,2)</f>
        <v>0</v>
      </c>
      <c r="X326" s="2">
        <f t="shared" ref="X326:Y331" si="339">ROUND(CY326,2)</f>
        <v>81.430000000000007</v>
      </c>
      <c r="Y326" s="2">
        <f t="shared" si="339"/>
        <v>50.11</v>
      </c>
      <c r="Z326" s="2"/>
      <c r="AA326" s="2">
        <v>16670159</v>
      </c>
      <c r="AB326" s="2">
        <f t="shared" ref="AB326:AB331" si="340">ROUND((AC326+AD326+AF326),6)</f>
        <v>125.28</v>
      </c>
      <c r="AC326" s="2">
        <f t="shared" ref="AC326:AC331" si="341">ROUND((ES326),6)</f>
        <v>0</v>
      </c>
      <c r="AD326" s="2">
        <f t="shared" ref="AD326:AD331" si="342">ROUND((((ET326)-(EU326))+AE326),6)</f>
        <v>0</v>
      </c>
      <c r="AE326" s="2">
        <f t="shared" ref="AE326:AE331" si="343">ROUND((EU326),6)</f>
        <v>0</v>
      </c>
      <c r="AF326" s="2">
        <f t="shared" ref="AF326:AF331" si="344">ROUND(((EV326*0.8)),6)</f>
        <v>125.28</v>
      </c>
      <c r="AG326" s="2">
        <f t="shared" ref="AG326:AG331" si="345">ROUND((AP326),6)</f>
        <v>0</v>
      </c>
      <c r="AH326" s="2">
        <f t="shared" ref="AH326:AH331" si="346">((EW326*0.8))</f>
        <v>7.4</v>
      </c>
      <c r="AI326" s="2">
        <f t="shared" ref="AI326:AI331" si="347">(EX326)</f>
        <v>0</v>
      </c>
      <c r="AJ326" s="2">
        <f t="shared" ref="AJ326:AJ331" si="348">ROUND((AS326),6)</f>
        <v>0</v>
      </c>
      <c r="AK326" s="2">
        <v>156.6</v>
      </c>
      <c r="AL326" s="2">
        <v>0</v>
      </c>
      <c r="AM326" s="2">
        <v>0</v>
      </c>
      <c r="AN326" s="2">
        <v>0</v>
      </c>
      <c r="AO326" s="2">
        <v>156.6</v>
      </c>
      <c r="AP326" s="2">
        <v>0</v>
      </c>
      <c r="AQ326" s="2">
        <v>9.25</v>
      </c>
      <c r="AR326" s="2">
        <v>0</v>
      </c>
      <c r="AS326" s="2">
        <v>0</v>
      </c>
      <c r="AT326" s="2">
        <v>65</v>
      </c>
      <c r="AU326" s="2">
        <v>40</v>
      </c>
      <c r="AV326" s="2">
        <v>1</v>
      </c>
      <c r="AW326" s="2">
        <v>1</v>
      </c>
      <c r="AX326" s="2"/>
      <c r="AY326" s="2"/>
      <c r="AZ326" s="2">
        <v>1</v>
      </c>
      <c r="BA326" s="2">
        <v>1</v>
      </c>
      <c r="BB326" s="2">
        <v>1</v>
      </c>
      <c r="BC326" s="2">
        <v>1</v>
      </c>
      <c r="BD326" s="2" t="s">
        <v>6</v>
      </c>
      <c r="BE326" s="2" t="s">
        <v>6</v>
      </c>
      <c r="BF326" s="2" t="s">
        <v>6</v>
      </c>
      <c r="BG326" s="2" t="s">
        <v>6</v>
      </c>
      <c r="BH326" s="2">
        <v>0</v>
      </c>
      <c r="BI326" s="2">
        <v>4</v>
      </c>
      <c r="BJ326" s="2" t="s">
        <v>382</v>
      </c>
      <c r="BK326" s="2"/>
      <c r="BL326" s="2"/>
      <c r="BM326" s="2">
        <v>200001</v>
      </c>
      <c r="BN326" s="2">
        <v>0</v>
      </c>
      <c r="BO326" s="2" t="s">
        <v>6</v>
      </c>
      <c r="BP326" s="2">
        <v>0</v>
      </c>
      <c r="BQ326" s="2">
        <v>4</v>
      </c>
      <c r="BR326" s="2">
        <v>0</v>
      </c>
      <c r="BS326" s="2">
        <v>1</v>
      </c>
      <c r="BT326" s="2">
        <v>1</v>
      </c>
      <c r="BU326" s="2">
        <v>1</v>
      </c>
      <c r="BV326" s="2">
        <v>1</v>
      </c>
      <c r="BW326" s="2">
        <v>1</v>
      </c>
      <c r="BX326" s="2">
        <v>1</v>
      </c>
      <c r="BY326" s="2" t="s">
        <v>6</v>
      </c>
      <c r="BZ326" s="2">
        <v>65</v>
      </c>
      <c r="CA326" s="2">
        <v>40</v>
      </c>
      <c r="CB326" s="2"/>
      <c r="CC326" s="2"/>
      <c r="CD326" s="2"/>
      <c r="CE326" s="2"/>
      <c r="CF326" s="2">
        <v>0</v>
      </c>
      <c r="CG326" s="2">
        <v>0</v>
      </c>
      <c r="CH326" s="2"/>
      <c r="CI326" s="2"/>
      <c r="CJ326" s="2"/>
      <c r="CK326" s="2"/>
      <c r="CL326" s="2"/>
      <c r="CM326" s="2">
        <v>0</v>
      </c>
      <c r="CN326" s="2" t="s">
        <v>383</v>
      </c>
      <c r="CO326" s="2">
        <v>0</v>
      </c>
      <c r="CP326" s="2">
        <f t="shared" ref="CP326:CP331" si="349">(P326+Q326+S326)</f>
        <v>125.28</v>
      </c>
      <c r="CQ326" s="2">
        <f t="shared" ref="CQ326:CQ331" si="350">AC326*BC326</f>
        <v>0</v>
      </c>
      <c r="CR326" s="2">
        <f t="shared" ref="CR326:CR331" si="351">AD326*BB326</f>
        <v>0</v>
      </c>
      <c r="CS326" s="2">
        <f t="shared" ref="CS326:CS331" si="352">AE326*BS326</f>
        <v>0</v>
      </c>
      <c r="CT326" s="2">
        <f t="shared" ref="CT326:CT331" si="353">AF326*BA326</f>
        <v>125.28</v>
      </c>
      <c r="CU326" s="2">
        <f t="shared" ref="CU326:CX331" si="354">AG326</f>
        <v>0</v>
      </c>
      <c r="CV326" s="2">
        <f t="shared" si="354"/>
        <v>7.4</v>
      </c>
      <c r="CW326" s="2">
        <f t="shared" si="354"/>
        <v>0</v>
      </c>
      <c r="CX326" s="2">
        <f t="shared" si="354"/>
        <v>0</v>
      </c>
      <c r="CY326" s="2">
        <f t="shared" ref="CY326:CY331" si="355">(((S326+R326)*AT326)/100)</f>
        <v>81.432000000000002</v>
      </c>
      <c r="CZ326" s="2">
        <f t="shared" ref="CZ326:CZ331" si="356">(((S326+R326)*AU326)/100)</f>
        <v>50.111999999999995</v>
      </c>
      <c r="DA326" s="2"/>
      <c r="DB326" s="2"/>
      <c r="DC326" s="2" t="s">
        <v>6</v>
      </c>
      <c r="DD326" s="2" t="s">
        <v>6</v>
      </c>
      <c r="DE326" s="2" t="s">
        <v>6</v>
      </c>
      <c r="DF326" s="2" t="s">
        <v>6</v>
      </c>
      <c r="DG326" s="2" t="s">
        <v>384</v>
      </c>
      <c r="DH326" s="2" t="s">
        <v>6</v>
      </c>
      <c r="DI326" s="2" t="s">
        <v>384</v>
      </c>
      <c r="DJ326" s="2" t="s">
        <v>6</v>
      </c>
      <c r="DK326" s="2" t="s">
        <v>6</v>
      </c>
      <c r="DL326" s="2" t="s">
        <v>6</v>
      </c>
      <c r="DM326" s="2" t="s">
        <v>6</v>
      </c>
      <c r="DN326" s="2">
        <v>0</v>
      </c>
      <c r="DO326" s="2">
        <v>0</v>
      </c>
      <c r="DP326" s="2">
        <v>1</v>
      </c>
      <c r="DQ326" s="2">
        <v>1</v>
      </c>
      <c r="DR326" s="2"/>
      <c r="DS326" s="2"/>
      <c r="DT326" s="2"/>
      <c r="DU326" s="2">
        <v>1013</v>
      </c>
      <c r="DV326" s="2" t="s">
        <v>381</v>
      </c>
      <c r="DW326" s="2" t="s">
        <v>381</v>
      </c>
      <c r="DX326" s="2">
        <v>1</v>
      </c>
      <c r="DY326" s="2"/>
      <c r="DZ326" s="2"/>
      <c r="EA326" s="2"/>
      <c r="EB326" s="2"/>
      <c r="EC326" s="2"/>
      <c r="ED326" s="2"/>
      <c r="EE326" s="2">
        <v>16510412</v>
      </c>
      <c r="EF326" s="2">
        <v>4</v>
      </c>
      <c r="EG326" s="2" t="s">
        <v>385</v>
      </c>
      <c r="EH326" s="2">
        <v>0</v>
      </c>
      <c r="EI326" s="2" t="s">
        <v>6</v>
      </c>
      <c r="EJ326" s="2">
        <v>4</v>
      </c>
      <c r="EK326" s="2">
        <v>200001</v>
      </c>
      <c r="EL326" s="2" t="s">
        <v>386</v>
      </c>
      <c r="EM326" s="2" t="s">
        <v>387</v>
      </c>
      <c r="EN326" s="2"/>
      <c r="EO326" s="2" t="s">
        <v>388</v>
      </c>
      <c r="EP326" s="2"/>
      <c r="EQ326" s="2">
        <v>0</v>
      </c>
      <c r="ER326" s="2">
        <v>156.6</v>
      </c>
      <c r="ES326" s="2">
        <v>0</v>
      </c>
      <c r="ET326" s="2">
        <v>0</v>
      </c>
      <c r="EU326" s="2">
        <v>0</v>
      </c>
      <c r="EV326" s="2">
        <v>156.6</v>
      </c>
      <c r="EW326" s="2">
        <v>9.25</v>
      </c>
      <c r="EX326" s="2">
        <v>0</v>
      </c>
      <c r="EY326" s="2">
        <v>0</v>
      </c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>
        <v>0</v>
      </c>
      <c r="FR326" s="2">
        <f t="shared" ref="FR326:FR331" si="357">ROUND(IF(AND(BH326=3,BI326=3),P326,0),2)</f>
        <v>0</v>
      </c>
      <c r="FS326" s="2">
        <v>0</v>
      </c>
      <c r="FT326" s="2"/>
      <c r="FU326" s="2"/>
      <c r="FV326" s="2"/>
      <c r="FW326" s="2"/>
      <c r="FX326" s="2">
        <v>65</v>
      </c>
      <c r="FY326" s="2">
        <v>40</v>
      </c>
      <c r="FZ326" s="2"/>
      <c r="GA326" s="2" t="s">
        <v>6</v>
      </c>
      <c r="GB326" s="2"/>
      <c r="GC326" s="2"/>
      <c r="GD326" s="2">
        <v>0</v>
      </c>
      <c r="GE326" s="2"/>
      <c r="GF326" s="2">
        <v>1774204623</v>
      </c>
      <c r="GG326" s="2">
        <v>1</v>
      </c>
      <c r="GH326" s="2">
        <v>1</v>
      </c>
      <c r="GI326" s="2">
        <v>-2</v>
      </c>
      <c r="GJ326" s="2">
        <v>0</v>
      </c>
      <c r="GK326" s="2">
        <f>ROUND(R326*(R12)/100,2)</f>
        <v>0</v>
      </c>
      <c r="GL326" s="2">
        <f t="shared" ref="GL326:GL331" si="358">ROUND(IF(AND(BH326=3,BI326=3,FS326&lt;&gt;0),P326,0),2)</f>
        <v>0</v>
      </c>
      <c r="GM326" s="2">
        <f t="shared" ref="GM326:GM331" si="359">ROUND(O326+X326+Y326+GK326,2)+GX326</f>
        <v>256.82</v>
      </c>
      <c r="GN326" s="2">
        <f t="shared" ref="GN326:GN331" si="360">IF(OR(BI326=0,BI326=1),ROUND(O326+X326+Y326+GK326,2),0)</f>
        <v>0</v>
      </c>
      <c r="GO326" s="2">
        <f t="shared" ref="GO326:GO331" si="361">IF(BI326=2,ROUND(O326+X326+Y326+GK326,2),0)</f>
        <v>0</v>
      </c>
      <c r="GP326" s="2">
        <f t="shared" ref="GP326:GP331" si="362">IF(BI326=4,ROUND(O326+X326+Y326+GK326,2)+GX326,0)</f>
        <v>256.82</v>
      </c>
      <c r="GQ326" s="2"/>
      <c r="GR326" s="2">
        <v>0</v>
      </c>
      <c r="GS326" s="2">
        <v>3</v>
      </c>
      <c r="GT326" s="2">
        <v>0</v>
      </c>
      <c r="GU326" s="2" t="s">
        <v>6</v>
      </c>
      <c r="GV326" s="2">
        <f t="shared" ref="GV326:GV331" si="363">ROUND(GT326,6)</f>
        <v>0</v>
      </c>
      <c r="GW326" s="2">
        <v>1</v>
      </c>
      <c r="GX326" s="2">
        <f t="shared" ref="GX326:GX331" si="364">ROUND(GV326*GW326*I326,2)</f>
        <v>0</v>
      </c>
      <c r="GY326" s="2"/>
      <c r="GZ326" s="2"/>
      <c r="HA326" s="2">
        <v>0</v>
      </c>
      <c r="HB326" s="2">
        <v>0</v>
      </c>
      <c r="HC326" s="2"/>
      <c r="HD326" s="2"/>
      <c r="HE326" s="2"/>
      <c r="HF326" s="2"/>
      <c r="HG326" s="2"/>
      <c r="HH326" s="2"/>
      <c r="HI326" s="2"/>
      <c r="HJ326" s="2"/>
      <c r="HK326" s="2"/>
      <c r="HL326" s="2"/>
      <c r="HM326" s="2"/>
      <c r="HN326" s="2"/>
      <c r="HO326" s="2"/>
      <c r="HP326" s="2"/>
      <c r="HQ326" s="2"/>
      <c r="HR326" s="2"/>
      <c r="HS326" s="2"/>
      <c r="HT326" s="2"/>
      <c r="HU326" s="2"/>
      <c r="HV326" s="2"/>
      <c r="HW326" s="2"/>
      <c r="HX326" s="2"/>
      <c r="HY326" s="2"/>
      <c r="HZ326" s="2"/>
      <c r="IA326" s="2"/>
      <c r="IB326" s="2"/>
      <c r="IC326" s="2"/>
      <c r="ID326" s="2"/>
      <c r="IE326" s="2"/>
      <c r="IF326" s="2"/>
      <c r="IG326" s="2"/>
      <c r="IH326" s="2"/>
      <c r="II326" s="2"/>
      <c r="IJ326" s="2"/>
      <c r="IK326" s="2">
        <v>0</v>
      </c>
      <c r="IL326" s="2"/>
      <c r="IM326" s="2"/>
      <c r="IN326" s="2"/>
      <c r="IO326" s="2"/>
      <c r="IP326" s="2"/>
      <c r="IQ326" s="2"/>
      <c r="IR326" s="2"/>
      <c r="IS326" s="2"/>
      <c r="IT326" s="2"/>
      <c r="IU326" s="2"/>
    </row>
    <row r="327" spans="1:255" x14ac:dyDescent="0.2">
      <c r="A327">
        <v>17</v>
      </c>
      <c r="B327">
        <v>1</v>
      </c>
      <c r="C327">
        <f>ROW(SmtRes!A478)</f>
        <v>478</v>
      </c>
      <c r="D327">
        <f>ROW(EtalonRes!A394)</f>
        <v>394</v>
      </c>
      <c r="E327" t="s">
        <v>378</v>
      </c>
      <c r="F327" t="s">
        <v>379</v>
      </c>
      <c r="G327" t="s">
        <v>380</v>
      </c>
      <c r="H327" t="s">
        <v>381</v>
      </c>
      <c r="I327">
        <v>1</v>
      </c>
      <c r="J327">
        <v>0</v>
      </c>
      <c r="O327">
        <f t="shared" si="330"/>
        <v>2361.5300000000002</v>
      </c>
      <c r="P327">
        <f t="shared" si="331"/>
        <v>0</v>
      </c>
      <c r="Q327">
        <f t="shared" si="332"/>
        <v>0</v>
      </c>
      <c r="R327">
        <f t="shared" si="333"/>
        <v>0</v>
      </c>
      <c r="S327">
        <f t="shared" si="334"/>
        <v>2361.5300000000002</v>
      </c>
      <c r="T327">
        <f t="shared" si="335"/>
        <v>0</v>
      </c>
      <c r="U327">
        <f t="shared" si="336"/>
        <v>7.4</v>
      </c>
      <c r="V327">
        <f t="shared" si="337"/>
        <v>0</v>
      </c>
      <c r="W327">
        <f t="shared" si="338"/>
        <v>0</v>
      </c>
      <c r="X327">
        <f t="shared" si="339"/>
        <v>1534.99</v>
      </c>
      <c r="Y327">
        <f t="shared" si="339"/>
        <v>944.61</v>
      </c>
      <c r="AA327">
        <v>16670161</v>
      </c>
      <c r="AB327">
        <f t="shared" si="340"/>
        <v>125.28</v>
      </c>
      <c r="AC327">
        <f t="shared" si="341"/>
        <v>0</v>
      </c>
      <c r="AD327">
        <f t="shared" si="342"/>
        <v>0</v>
      </c>
      <c r="AE327">
        <f t="shared" si="343"/>
        <v>0</v>
      </c>
      <c r="AF327">
        <f t="shared" si="344"/>
        <v>125.28</v>
      </c>
      <c r="AG327">
        <f t="shared" si="345"/>
        <v>0</v>
      </c>
      <c r="AH327">
        <f t="shared" si="346"/>
        <v>7.4</v>
      </c>
      <c r="AI327">
        <f t="shared" si="347"/>
        <v>0</v>
      </c>
      <c r="AJ327">
        <f t="shared" si="348"/>
        <v>0</v>
      </c>
      <c r="AK327">
        <v>156.6</v>
      </c>
      <c r="AL327">
        <v>0</v>
      </c>
      <c r="AM327">
        <v>0</v>
      </c>
      <c r="AN327">
        <v>0</v>
      </c>
      <c r="AO327">
        <v>156.6</v>
      </c>
      <c r="AP327">
        <v>0</v>
      </c>
      <c r="AQ327">
        <v>9.25</v>
      </c>
      <c r="AR327">
        <v>0</v>
      </c>
      <c r="AS327">
        <v>0</v>
      </c>
      <c r="AT327">
        <v>65</v>
      </c>
      <c r="AU327">
        <v>40</v>
      </c>
      <c r="AV327">
        <v>1</v>
      </c>
      <c r="AW327">
        <v>1</v>
      </c>
      <c r="AZ327">
        <v>18.850000000000001</v>
      </c>
      <c r="BA327">
        <v>18.850000000000001</v>
      </c>
      <c r="BB327">
        <v>1</v>
      </c>
      <c r="BC327">
        <v>1</v>
      </c>
      <c r="BD327" t="s">
        <v>6</v>
      </c>
      <c r="BE327" t="s">
        <v>6</v>
      </c>
      <c r="BF327" t="s">
        <v>6</v>
      </c>
      <c r="BG327" t="s">
        <v>6</v>
      </c>
      <c r="BH327">
        <v>0</v>
      </c>
      <c r="BI327">
        <v>4</v>
      </c>
      <c r="BJ327" t="s">
        <v>382</v>
      </c>
      <c r="BM327">
        <v>200001</v>
      </c>
      <c r="BN327">
        <v>0</v>
      </c>
      <c r="BO327" t="s">
        <v>6</v>
      </c>
      <c r="BP327">
        <v>0</v>
      </c>
      <c r="BQ327">
        <v>4</v>
      </c>
      <c r="BR327">
        <v>0</v>
      </c>
      <c r="BS327">
        <v>1</v>
      </c>
      <c r="BT327">
        <v>1</v>
      </c>
      <c r="BU327">
        <v>1</v>
      </c>
      <c r="BV327">
        <v>1</v>
      </c>
      <c r="BW327">
        <v>1</v>
      </c>
      <c r="BX327">
        <v>1</v>
      </c>
      <c r="BY327" t="s">
        <v>6</v>
      </c>
      <c r="BZ327">
        <v>65</v>
      </c>
      <c r="CA327">
        <v>40</v>
      </c>
      <c r="CF327">
        <v>0</v>
      </c>
      <c r="CG327">
        <v>0</v>
      </c>
      <c r="CM327">
        <v>0</v>
      </c>
      <c r="CN327" t="s">
        <v>383</v>
      </c>
      <c r="CO327">
        <v>0</v>
      </c>
      <c r="CP327">
        <f t="shared" si="349"/>
        <v>2361.5300000000002</v>
      </c>
      <c r="CQ327">
        <f t="shared" si="350"/>
        <v>0</v>
      </c>
      <c r="CR327">
        <f t="shared" si="351"/>
        <v>0</v>
      </c>
      <c r="CS327">
        <f t="shared" si="352"/>
        <v>0</v>
      </c>
      <c r="CT327">
        <f t="shared" si="353"/>
        <v>2361.5280000000002</v>
      </c>
      <c r="CU327">
        <f t="shared" si="354"/>
        <v>0</v>
      </c>
      <c r="CV327">
        <f t="shared" si="354"/>
        <v>7.4</v>
      </c>
      <c r="CW327">
        <f t="shared" si="354"/>
        <v>0</v>
      </c>
      <c r="CX327">
        <f t="shared" si="354"/>
        <v>0</v>
      </c>
      <c r="CY327">
        <f t="shared" si="355"/>
        <v>1534.9945</v>
      </c>
      <c r="CZ327">
        <f t="shared" si="356"/>
        <v>944.61200000000008</v>
      </c>
      <c r="DC327" t="s">
        <v>6</v>
      </c>
      <c r="DD327" t="s">
        <v>6</v>
      </c>
      <c r="DE327" t="s">
        <v>6</v>
      </c>
      <c r="DF327" t="s">
        <v>6</v>
      </c>
      <c r="DG327" t="s">
        <v>384</v>
      </c>
      <c r="DH327" t="s">
        <v>6</v>
      </c>
      <c r="DI327" t="s">
        <v>384</v>
      </c>
      <c r="DJ327" t="s">
        <v>6</v>
      </c>
      <c r="DK327" t="s">
        <v>6</v>
      </c>
      <c r="DL327" t="s">
        <v>6</v>
      </c>
      <c r="DM327" t="s">
        <v>6</v>
      </c>
      <c r="DN327">
        <v>0</v>
      </c>
      <c r="DO327">
        <v>0</v>
      </c>
      <c r="DP327">
        <v>1</v>
      </c>
      <c r="DQ327">
        <v>1</v>
      </c>
      <c r="DU327">
        <v>1013</v>
      </c>
      <c r="DV327" t="s">
        <v>381</v>
      </c>
      <c r="DW327" t="s">
        <v>381</v>
      </c>
      <c r="DX327">
        <v>1</v>
      </c>
      <c r="EE327">
        <v>16510412</v>
      </c>
      <c r="EF327">
        <v>4</v>
      </c>
      <c r="EG327" t="s">
        <v>385</v>
      </c>
      <c r="EH327">
        <v>0</v>
      </c>
      <c r="EI327" t="s">
        <v>6</v>
      </c>
      <c r="EJ327">
        <v>4</v>
      </c>
      <c r="EK327">
        <v>200001</v>
      </c>
      <c r="EL327" t="s">
        <v>386</v>
      </c>
      <c r="EM327" t="s">
        <v>387</v>
      </c>
      <c r="EO327" t="s">
        <v>388</v>
      </c>
      <c r="EQ327">
        <v>0</v>
      </c>
      <c r="ER327">
        <v>156.6</v>
      </c>
      <c r="ES327">
        <v>0</v>
      </c>
      <c r="ET327">
        <v>0</v>
      </c>
      <c r="EU327">
        <v>0</v>
      </c>
      <c r="EV327">
        <v>156.6</v>
      </c>
      <c r="EW327">
        <v>9.25</v>
      </c>
      <c r="EX327">
        <v>0</v>
      </c>
      <c r="EY327">
        <v>0</v>
      </c>
      <c r="FQ327">
        <v>0</v>
      </c>
      <c r="FR327">
        <f t="shared" si="357"/>
        <v>0</v>
      </c>
      <c r="FS327">
        <v>0</v>
      </c>
      <c r="FX327">
        <v>65</v>
      </c>
      <c r="FY327">
        <v>40</v>
      </c>
      <c r="GA327" t="s">
        <v>6</v>
      </c>
      <c r="GD327">
        <v>0</v>
      </c>
      <c r="GF327">
        <v>1774204623</v>
      </c>
      <c r="GG327">
        <v>1</v>
      </c>
      <c r="GH327">
        <v>1</v>
      </c>
      <c r="GI327">
        <v>4</v>
      </c>
      <c r="GJ327">
        <v>0</v>
      </c>
      <c r="GK327">
        <f>ROUND(R327*(S12)/100,2)</f>
        <v>0</v>
      </c>
      <c r="GL327">
        <f t="shared" si="358"/>
        <v>0</v>
      </c>
      <c r="GM327">
        <f t="shared" si="359"/>
        <v>4841.13</v>
      </c>
      <c r="GN327">
        <f t="shared" si="360"/>
        <v>0</v>
      </c>
      <c r="GO327">
        <f t="shared" si="361"/>
        <v>0</v>
      </c>
      <c r="GP327">
        <f t="shared" si="362"/>
        <v>4841.13</v>
      </c>
      <c r="GR327">
        <v>0</v>
      </c>
      <c r="GS327">
        <v>3</v>
      </c>
      <c r="GT327">
        <v>0</v>
      </c>
      <c r="GU327" t="s">
        <v>6</v>
      </c>
      <c r="GV327">
        <f t="shared" si="363"/>
        <v>0</v>
      </c>
      <c r="GW327">
        <v>1</v>
      </c>
      <c r="GX327">
        <f t="shared" si="364"/>
        <v>0</v>
      </c>
      <c r="HA327">
        <v>0</v>
      </c>
      <c r="HB327">
        <v>0</v>
      </c>
      <c r="IK327">
        <v>0</v>
      </c>
    </row>
    <row r="328" spans="1:255" x14ac:dyDescent="0.2">
      <c r="A328" s="2">
        <v>17</v>
      </c>
      <c r="B328" s="2">
        <v>1</v>
      </c>
      <c r="C328" s="2">
        <f>ROW(SmtRes!A481)</f>
        <v>481</v>
      </c>
      <c r="D328" s="2">
        <f>ROW(EtalonRes!A397)</f>
        <v>397</v>
      </c>
      <c r="E328" s="2" t="s">
        <v>389</v>
      </c>
      <c r="F328" s="2" t="s">
        <v>390</v>
      </c>
      <c r="G328" s="2" t="s">
        <v>391</v>
      </c>
      <c r="H328" s="2" t="s">
        <v>18</v>
      </c>
      <c r="I328" s="2">
        <v>3</v>
      </c>
      <c r="J328" s="2">
        <v>0</v>
      </c>
      <c r="K328" s="2"/>
      <c r="L328" s="2"/>
      <c r="M328" s="2"/>
      <c r="N328" s="2"/>
      <c r="O328" s="2">
        <f t="shared" si="330"/>
        <v>93.84</v>
      </c>
      <c r="P328" s="2">
        <f t="shared" si="331"/>
        <v>0</v>
      </c>
      <c r="Q328" s="2">
        <f t="shared" si="332"/>
        <v>0</v>
      </c>
      <c r="R328" s="2">
        <f t="shared" si="333"/>
        <v>0</v>
      </c>
      <c r="S328" s="2">
        <f t="shared" si="334"/>
        <v>93.84</v>
      </c>
      <c r="T328" s="2">
        <f t="shared" si="335"/>
        <v>0</v>
      </c>
      <c r="U328" s="2">
        <f t="shared" si="336"/>
        <v>5.9760000000000009</v>
      </c>
      <c r="V328" s="2">
        <f t="shared" si="337"/>
        <v>0</v>
      </c>
      <c r="W328" s="2">
        <f t="shared" si="338"/>
        <v>0</v>
      </c>
      <c r="X328" s="2">
        <f t="shared" si="339"/>
        <v>61</v>
      </c>
      <c r="Y328" s="2">
        <f t="shared" si="339"/>
        <v>37.54</v>
      </c>
      <c r="Z328" s="2"/>
      <c r="AA328" s="2">
        <v>16670159</v>
      </c>
      <c r="AB328" s="2">
        <f t="shared" si="340"/>
        <v>31.28</v>
      </c>
      <c r="AC328" s="2">
        <f t="shared" si="341"/>
        <v>0</v>
      </c>
      <c r="AD328" s="2">
        <f t="shared" si="342"/>
        <v>0</v>
      </c>
      <c r="AE328" s="2">
        <f t="shared" si="343"/>
        <v>0</v>
      </c>
      <c r="AF328" s="2">
        <f t="shared" si="344"/>
        <v>31.28</v>
      </c>
      <c r="AG328" s="2">
        <f t="shared" si="345"/>
        <v>0</v>
      </c>
      <c r="AH328" s="2">
        <f t="shared" si="346"/>
        <v>1.9920000000000002</v>
      </c>
      <c r="AI328" s="2">
        <f t="shared" si="347"/>
        <v>0</v>
      </c>
      <c r="AJ328" s="2">
        <f t="shared" si="348"/>
        <v>0</v>
      </c>
      <c r="AK328" s="2">
        <v>39.1</v>
      </c>
      <c r="AL328" s="2">
        <v>0</v>
      </c>
      <c r="AM328" s="2">
        <v>0</v>
      </c>
      <c r="AN328" s="2">
        <v>0</v>
      </c>
      <c r="AO328" s="2">
        <v>39.1</v>
      </c>
      <c r="AP328" s="2">
        <v>0</v>
      </c>
      <c r="AQ328" s="2">
        <v>2.4900000000000002</v>
      </c>
      <c r="AR328" s="2">
        <v>0</v>
      </c>
      <c r="AS328" s="2">
        <v>0</v>
      </c>
      <c r="AT328" s="2">
        <v>65</v>
      </c>
      <c r="AU328" s="2">
        <v>40</v>
      </c>
      <c r="AV328" s="2">
        <v>1</v>
      </c>
      <c r="AW328" s="2">
        <v>1</v>
      </c>
      <c r="AX328" s="2"/>
      <c r="AY328" s="2"/>
      <c r="AZ328" s="2">
        <v>1</v>
      </c>
      <c r="BA328" s="2">
        <v>1</v>
      </c>
      <c r="BB328" s="2">
        <v>1</v>
      </c>
      <c r="BC328" s="2">
        <v>1</v>
      </c>
      <c r="BD328" s="2" t="s">
        <v>6</v>
      </c>
      <c r="BE328" s="2" t="s">
        <v>6</v>
      </c>
      <c r="BF328" s="2" t="s">
        <v>6</v>
      </c>
      <c r="BG328" s="2" t="s">
        <v>6</v>
      </c>
      <c r="BH328" s="2">
        <v>0</v>
      </c>
      <c r="BI328" s="2">
        <v>4</v>
      </c>
      <c r="BJ328" s="2" t="s">
        <v>392</v>
      </c>
      <c r="BK328" s="2"/>
      <c r="BL328" s="2"/>
      <c r="BM328" s="2">
        <v>200001</v>
      </c>
      <c r="BN328" s="2">
        <v>0</v>
      </c>
      <c r="BO328" s="2" t="s">
        <v>6</v>
      </c>
      <c r="BP328" s="2">
        <v>0</v>
      </c>
      <c r="BQ328" s="2">
        <v>4</v>
      </c>
      <c r="BR328" s="2">
        <v>0</v>
      </c>
      <c r="BS328" s="2">
        <v>1</v>
      </c>
      <c r="BT328" s="2">
        <v>1</v>
      </c>
      <c r="BU328" s="2">
        <v>1</v>
      </c>
      <c r="BV328" s="2">
        <v>1</v>
      </c>
      <c r="BW328" s="2">
        <v>1</v>
      </c>
      <c r="BX328" s="2">
        <v>1</v>
      </c>
      <c r="BY328" s="2" t="s">
        <v>6</v>
      </c>
      <c r="BZ328" s="2">
        <v>65</v>
      </c>
      <c r="CA328" s="2">
        <v>40</v>
      </c>
      <c r="CB328" s="2"/>
      <c r="CC328" s="2"/>
      <c r="CD328" s="2"/>
      <c r="CE328" s="2"/>
      <c r="CF328" s="2">
        <v>0</v>
      </c>
      <c r="CG328" s="2">
        <v>0</v>
      </c>
      <c r="CH328" s="2"/>
      <c r="CI328" s="2"/>
      <c r="CJ328" s="2"/>
      <c r="CK328" s="2"/>
      <c r="CL328" s="2"/>
      <c r="CM328" s="2">
        <v>0</v>
      </c>
      <c r="CN328" s="2" t="s">
        <v>679</v>
      </c>
      <c r="CO328" s="2">
        <v>0</v>
      </c>
      <c r="CP328" s="2">
        <f t="shared" si="349"/>
        <v>93.84</v>
      </c>
      <c r="CQ328" s="2">
        <f t="shared" si="350"/>
        <v>0</v>
      </c>
      <c r="CR328" s="2">
        <f t="shared" si="351"/>
        <v>0</v>
      </c>
      <c r="CS328" s="2">
        <f t="shared" si="352"/>
        <v>0</v>
      </c>
      <c r="CT328" s="2">
        <f t="shared" si="353"/>
        <v>31.28</v>
      </c>
      <c r="CU328" s="2">
        <f t="shared" si="354"/>
        <v>0</v>
      </c>
      <c r="CV328" s="2">
        <f t="shared" si="354"/>
        <v>1.9920000000000002</v>
      </c>
      <c r="CW328" s="2">
        <f t="shared" si="354"/>
        <v>0</v>
      </c>
      <c r="CX328" s="2">
        <f t="shared" si="354"/>
        <v>0</v>
      </c>
      <c r="CY328" s="2">
        <f t="shared" si="355"/>
        <v>60.996000000000002</v>
      </c>
      <c r="CZ328" s="2">
        <f t="shared" si="356"/>
        <v>37.536000000000001</v>
      </c>
      <c r="DA328" s="2"/>
      <c r="DB328" s="2"/>
      <c r="DC328" s="2" t="s">
        <v>6</v>
      </c>
      <c r="DD328" s="2" t="s">
        <v>6</v>
      </c>
      <c r="DE328" s="2" t="s">
        <v>6</v>
      </c>
      <c r="DF328" s="2" t="s">
        <v>6</v>
      </c>
      <c r="DG328" s="2" t="s">
        <v>384</v>
      </c>
      <c r="DH328" s="2" t="s">
        <v>6</v>
      </c>
      <c r="DI328" s="2" t="s">
        <v>384</v>
      </c>
      <c r="DJ328" s="2" t="s">
        <v>6</v>
      </c>
      <c r="DK328" s="2" t="s">
        <v>6</v>
      </c>
      <c r="DL328" s="2" t="s">
        <v>6</v>
      </c>
      <c r="DM328" s="2" t="s">
        <v>6</v>
      </c>
      <c r="DN328" s="2">
        <v>0</v>
      </c>
      <c r="DO328" s="2">
        <v>0</v>
      </c>
      <c r="DP328" s="2">
        <v>1</v>
      </c>
      <c r="DQ328" s="2">
        <v>1</v>
      </c>
      <c r="DR328" s="2"/>
      <c r="DS328" s="2"/>
      <c r="DT328" s="2"/>
      <c r="DU328" s="2">
        <v>1013</v>
      </c>
      <c r="DV328" s="2" t="s">
        <v>18</v>
      </c>
      <c r="DW328" s="2" t="s">
        <v>18</v>
      </c>
      <c r="DX328" s="2">
        <v>1</v>
      </c>
      <c r="DY328" s="2"/>
      <c r="DZ328" s="2"/>
      <c r="EA328" s="2"/>
      <c r="EB328" s="2"/>
      <c r="EC328" s="2"/>
      <c r="ED328" s="2"/>
      <c r="EE328" s="2">
        <v>16510412</v>
      </c>
      <c r="EF328" s="2">
        <v>4</v>
      </c>
      <c r="EG328" s="2" t="s">
        <v>385</v>
      </c>
      <c r="EH328" s="2">
        <v>0</v>
      </c>
      <c r="EI328" s="2" t="s">
        <v>6</v>
      </c>
      <c r="EJ328" s="2">
        <v>4</v>
      </c>
      <c r="EK328" s="2">
        <v>200001</v>
      </c>
      <c r="EL328" s="2" t="s">
        <v>386</v>
      </c>
      <c r="EM328" s="2" t="s">
        <v>387</v>
      </c>
      <c r="EN328" s="2"/>
      <c r="EO328" s="2" t="s">
        <v>393</v>
      </c>
      <c r="EP328" s="2"/>
      <c r="EQ328" s="2">
        <v>0</v>
      </c>
      <c r="ER328" s="2">
        <v>39.1</v>
      </c>
      <c r="ES328" s="2">
        <v>0</v>
      </c>
      <c r="ET328" s="2">
        <v>0</v>
      </c>
      <c r="EU328" s="2">
        <v>0</v>
      </c>
      <c r="EV328" s="2">
        <v>39.1</v>
      </c>
      <c r="EW328" s="2">
        <v>2.4900000000000002</v>
      </c>
      <c r="EX328" s="2">
        <v>0</v>
      </c>
      <c r="EY328" s="2">
        <v>0</v>
      </c>
      <c r="EZ328" s="2"/>
      <c r="FA328" s="2"/>
      <c r="FB328" s="2"/>
      <c r="FC328" s="2"/>
      <c r="FD328" s="2"/>
      <c r="FE328" s="2"/>
      <c r="FF328" s="2"/>
      <c r="FG328" s="2"/>
      <c r="FH328" s="2"/>
      <c r="FI328" s="2"/>
      <c r="FJ328" s="2"/>
      <c r="FK328" s="2"/>
      <c r="FL328" s="2"/>
      <c r="FM328" s="2"/>
      <c r="FN328" s="2"/>
      <c r="FO328" s="2"/>
      <c r="FP328" s="2"/>
      <c r="FQ328" s="2">
        <v>0</v>
      </c>
      <c r="FR328" s="2">
        <f t="shared" si="357"/>
        <v>0</v>
      </c>
      <c r="FS328" s="2">
        <v>0</v>
      </c>
      <c r="FT328" s="2"/>
      <c r="FU328" s="2"/>
      <c r="FV328" s="2"/>
      <c r="FW328" s="2"/>
      <c r="FX328" s="2">
        <v>65</v>
      </c>
      <c r="FY328" s="2">
        <v>40</v>
      </c>
      <c r="FZ328" s="2"/>
      <c r="GA328" s="2" t="s">
        <v>6</v>
      </c>
      <c r="GB328" s="2"/>
      <c r="GC328" s="2"/>
      <c r="GD328" s="2">
        <v>0</v>
      </c>
      <c r="GE328" s="2"/>
      <c r="GF328" s="2">
        <v>-257078274</v>
      </c>
      <c r="GG328" s="2">
        <v>1</v>
      </c>
      <c r="GH328" s="2">
        <v>1</v>
      </c>
      <c r="GI328" s="2">
        <v>-2</v>
      </c>
      <c r="GJ328" s="2">
        <v>0</v>
      </c>
      <c r="GK328" s="2">
        <f>ROUND(R328*(R12)/100,2)</f>
        <v>0</v>
      </c>
      <c r="GL328" s="2">
        <f t="shared" si="358"/>
        <v>0</v>
      </c>
      <c r="GM328" s="2">
        <f t="shared" si="359"/>
        <v>192.38</v>
      </c>
      <c r="GN328" s="2">
        <f t="shared" si="360"/>
        <v>0</v>
      </c>
      <c r="GO328" s="2">
        <f t="shared" si="361"/>
        <v>0</v>
      </c>
      <c r="GP328" s="2">
        <f t="shared" si="362"/>
        <v>192.38</v>
      </c>
      <c r="GQ328" s="2"/>
      <c r="GR328" s="2">
        <v>0</v>
      </c>
      <c r="GS328" s="2">
        <v>3</v>
      </c>
      <c r="GT328" s="2">
        <v>0</v>
      </c>
      <c r="GU328" s="2" t="s">
        <v>6</v>
      </c>
      <c r="GV328" s="2">
        <f t="shared" si="363"/>
        <v>0</v>
      </c>
      <c r="GW328" s="2">
        <v>1</v>
      </c>
      <c r="GX328" s="2">
        <f t="shared" si="364"/>
        <v>0</v>
      </c>
      <c r="GY328" s="2"/>
      <c r="GZ328" s="2"/>
      <c r="HA328" s="2">
        <v>0</v>
      </c>
      <c r="HB328" s="2">
        <v>0</v>
      </c>
      <c r="HC328" s="2"/>
      <c r="HD328" s="2"/>
      <c r="HE328" s="2"/>
      <c r="HF328" s="2"/>
      <c r="HG328" s="2"/>
      <c r="HH328" s="2"/>
      <c r="HI328" s="2"/>
      <c r="HJ328" s="2"/>
      <c r="HK328" s="2"/>
      <c r="HL328" s="2"/>
      <c r="HM328" s="2"/>
      <c r="HN328" s="2"/>
      <c r="HO328" s="2"/>
      <c r="HP328" s="2"/>
      <c r="HQ328" s="2"/>
      <c r="HR328" s="2"/>
      <c r="HS328" s="2"/>
      <c r="HT328" s="2"/>
      <c r="HU328" s="2"/>
      <c r="HV328" s="2"/>
      <c r="HW328" s="2"/>
      <c r="HX328" s="2"/>
      <c r="HY328" s="2"/>
      <c r="HZ328" s="2"/>
      <c r="IA328" s="2"/>
      <c r="IB328" s="2"/>
      <c r="IC328" s="2"/>
      <c r="ID328" s="2"/>
      <c r="IE328" s="2"/>
      <c r="IF328" s="2"/>
      <c r="IG328" s="2"/>
      <c r="IH328" s="2"/>
      <c r="II328" s="2"/>
      <c r="IJ328" s="2"/>
      <c r="IK328" s="2">
        <v>0</v>
      </c>
      <c r="IL328" s="2"/>
      <c r="IM328" s="2"/>
      <c r="IN328" s="2"/>
      <c r="IO328" s="2"/>
      <c r="IP328" s="2"/>
      <c r="IQ328" s="2"/>
      <c r="IR328" s="2"/>
      <c r="IS328" s="2"/>
      <c r="IT328" s="2"/>
      <c r="IU328" s="2"/>
    </row>
    <row r="329" spans="1:255" x14ac:dyDescent="0.2">
      <c r="A329">
        <v>17</v>
      </c>
      <c r="B329">
        <v>1</v>
      </c>
      <c r="C329">
        <f>ROW(SmtRes!A484)</f>
        <v>484</v>
      </c>
      <c r="D329">
        <f>ROW(EtalonRes!A400)</f>
        <v>400</v>
      </c>
      <c r="E329" t="s">
        <v>389</v>
      </c>
      <c r="F329" t="s">
        <v>390</v>
      </c>
      <c r="G329" t="s">
        <v>391</v>
      </c>
      <c r="H329" t="s">
        <v>18</v>
      </c>
      <c r="I329">
        <v>3</v>
      </c>
      <c r="J329">
        <v>0</v>
      </c>
      <c r="O329">
        <f t="shared" si="330"/>
        <v>1768.88</v>
      </c>
      <c r="P329">
        <f t="shared" si="331"/>
        <v>0</v>
      </c>
      <c r="Q329">
        <f t="shared" si="332"/>
        <v>0</v>
      </c>
      <c r="R329">
        <f t="shared" si="333"/>
        <v>0</v>
      </c>
      <c r="S329">
        <f t="shared" si="334"/>
        <v>1768.88</v>
      </c>
      <c r="T329">
        <f t="shared" si="335"/>
        <v>0</v>
      </c>
      <c r="U329">
        <f t="shared" si="336"/>
        <v>5.9760000000000009</v>
      </c>
      <c r="V329">
        <f t="shared" si="337"/>
        <v>0</v>
      </c>
      <c r="W329">
        <f t="shared" si="338"/>
        <v>0</v>
      </c>
      <c r="X329">
        <f t="shared" si="339"/>
        <v>1149.77</v>
      </c>
      <c r="Y329">
        <f t="shared" si="339"/>
        <v>707.55</v>
      </c>
      <c r="AA329">
        <v>16670161</v>
      </c>
      <c r="AB329">
        <f t="shared" si="340"/>
        <v>31.28</v>
      </c>
      <c r="AC329">
        <f t="shared" si="341"/>
        <v>0</v>
      </c>
      <c r="AD329">
        <f t="shared" si="342"/>
        <v>0</v>
      </c>
      <c r="AE329">
        <f t="shared" si="343"/>
        <v>0</v>
      </c>
      <c r="AF329">
        <f t="shared" si="344"/>
        <v>31.28</v>
      </c>
      <c r="AG329">
        <f t="shared" si="345"/>
        <v>0</v>
      </c>
      <c r="AH329">
        <f t="shared" si="346"/>
        <v>1.9920000000000002</v>
      </c>
      <c r="AI329">
        <f t="shared" si="347"/>
        <v>0</v>
      </c>
      <c r="AJ329">
        <f t="shared" si="348"/>
        <v>0</v>
      </c>
      <c r="AK329">
        <v>39.1</v>
      </c>
      <c r="AL329">
        <v>0</v>
      </c>
      <c r="AM329">
        <v>0</v>
      </c>
      <c r="AN329">
        <v>0</v>
      </c>
      <c r="AO329">
        <v>39.1</v>
      </c>
      <c r="AP329">
        <v>0</v>
      </c>
      <c r="AQ329">
        <v>2.4900000000000002</v>
      </c>
      <c r="AR329">
        <v>0</v>
      </c>
      <c r="AS329">
        <v>0</v>
      </c>
      <c r="AT329">
        <v>65</v>
      </c>
      <c r="AU329">
        <v>40</v>
      </c>
      <c r="AV329">
        <v>1</v>
      </c>
      <c r="AW329">
        <v>1</v>
      </c>
      <c r="AZ329">
        <v>18.850000000000001</v>
      </c>
      <c r="BA329">
        <v>18.850000000000001</v>
      </c>
      <c r="BB329">
        <v>1</v>
      </c>
      <c r="BC329">
        <v>1</v>
      </c>
      <c r="BD329" t="s">
        <v>6</v>
      </c>
      <c r="BE329" t="s">
        <v>6</v>
      </c>
      <c r="BF329" t="s">
        <v>6</v>
      </c>
      <c r="BG329" t="s">
        <v>6</v>
      </c>
      <c r="BH329">
        <v>0</v>
      </c>
      <c r="BI329">
        <v>4</v>
      </c>
      <c r="BJ329" t="s">
        <v>392</v>
      </c>
      <c r="BM329">
        <v>200001</v>
      </c>
      <c r="BN329">
        <v>0</v>
      </c>
      <c r="BO329" t="s">
        <v>6</v>
      </c>
      <c r="BP329">
        <v>0</v>
      </c>
      <c r="BQ329">
        <v>4</v>
      </c>
      <c r="BR329">
        <v>0</v>
      </c>
      <c r="BS329">
        <v>1</v>
      </c>
      <c r="BT329">
        <v>1</v>
      </c>
      <c r="BU329">
        <v>1</v>
      </c>
      <c r="BV329">
        <v>1</v>
      </c>
      <c r="BW329">
        <v>1</v>
      </c>
      <c r="BX329">
        <v>1</v>
      </c>
      <c r="BY329" t="s">
        <v>6</v>
      </c>
      <c r="BZ329">
        <v>65</v>
      </c>
      <c r="CA329">
        <v>40</v>
      </c>
      <c r="CF329">
        <v>0</v>
      </c>
      <c r="CG329">
        <v>0</v>
      </c>
      <c r="CM329">
        <v>0</v>
      </c>
      <c r="CN329" t="s">
        <v>679</v>
      </c>
      <c r="CO329">
        <v>0</v>
      </c>
      <c r="CP329">
        <f t="shared" si="349"/>
        <v>1768.88</v>
      </c>
      <c r="CQ329">
        <f t="shared" si="350"/>
        <v>0</v>
      </c>
      <c r="CR329">
        <f t="shared" si="351"/>
        <v>0</v>
      </c>
      <c r="CS329">
        <f t="shared" si="352"/>
        <v>0</v>
      </c>
      <c r="CT329">
        <f t="shared" si="353"/>
        <v>589.62800000000004</v>
      </c>
      <c r="CU329">
        <f t="shared" si="354"/>
        <v>0</v>
      </c>
      <c r="CV329">
        <f t="shared" si="354"/>
        <v>1.9920000000000002</v>
      </c>
      <c r="CW329">
        <f t="shared" si="354"/>
        <v>0</v>
      </c>
      <c r="CX329">
        <f t="shared" si="354"/>
        <v>0</v>
      </c>
      <c r="CY329">
        <f t="shared" si="355"/>
        <v>1149.7720000000002</v>
      </c>
      <c r="CZ329">
        <f t="shared" si="356"/>
        <v>707.55200000000013</v>
      </c>
      <c r="DC329" t="s">
        <v>6</v>
      </c>
      <c r="DD329" t="s">
        <v>6</v>
      </c>
      <c r="DE329" t="s">
        <v>6</v>
      </c>
      <c r="DF329" t="s">
        <v>6</v>
      </c>
      <c r="DG329" t="s">
        <v>384</v>
      </c>
      <c r="DH329" t="s">
        <v>6</v>
      </c>
      <c r="DI329" t="s">
        <v>384</v>
      </c>
      <c r="DJ329" t="s">
        <v>6</v>
      </c>
      <c r="DK329" t="s">
        <v>6</v>
      </c>
      <c r="DL329" t="s">
        <v>6</v>
      </c>
      <c r="DM329" t="s">
        <v>6</v>
      </c>
      <c r="DN329">
        <v>0</v>
      </c>
      <c r="DO329">
        <v>0</v>
      </c>
      <c r="DP329">
        <v>1</v>
      </c>
      <c r="DQ329">
        <v>1</v>
      </c>
      <c r="DU329">
        <v>1013</v>
      </c>
      <c r="DV329" t="s">
        <v>18</v>
      </c>
      <c r="DW329" t="s">
        <v>18</v>
      </c>
      <c r="DX329">
        <v>1</v>
      </c>
      <c r="EE329">
        <v>16510412</v>
      </c>
      <c r="EF329">
        <v>4</v>
      </c>
      <c r="EG329" t="s">
        <v>385</v>
      </c>
      <c r="EH329">
        <v>0</v>
      </c>
      <c r="EI329" t="s">
        <v>6</v>
      </c>
      <c r="EJ329">
        <v>4</v>
      </c>
      <c r="EK329">
        <v>200001</v>
      </c>
      <c r="EL329" t="s">
        <v>386</v>
      </c>
      <c r="EM329" t="s">
        <v>387</v>
      </c>
      <c r="EO329" t="s">
        <v>393</v>
      </c>
      <c r="EQ329">
        <v>0</v>
      </c>
      <c r="ER329">
        <v>39.1</v>
      </c>
      <c r="ES329">
        <v>0</v>
      </c>
      <c r="ET329">
        <v>0</v>
      </c>
      <c r="EU329">
        <v>0</v>
      </c>
      <c r="EV329">
        <v>39.1</v>
      </c>
      <c r="EW329">
        <v>2.4900000000000002</v>
      </c>
      <c r="EX329">
        <v>0</v>
      </c>
      <c r="EY329">
        <v>0</v>
      </c>
      <c r="FQ329">
        <v>0</v>
      </c>
      <c r="FR329">
        <f t="shared" si="357"/>
        <v>0</v>
      </c>
      <c r="FS329">
        <v>0</v>
      </c>
      <c r="FX329">
        <v>65</v>
      </c>
      <c r="FY329">
        <v>40</v>
      </c>
      <c r="GA329" t="s">
        <v>6</v>
      </c>
      <c r="GD329">
        <v>0</v>
      </c>
      <c r="GF329">
        <v>-257078274</v>
      </c>
      <c r="GG329">
        <v>1</v>
      </c>
      <c r="GH329">
        <v>1</v>
      </c>
      <c r="GI329">
        <v>4</v>
      </c>
      <c r="GJ329">
        <v>0</v>
      </c>
      <c r="GK329">
        <f>ROUND(R329*(S12)/100,2)</f>
        <v>0</v>
      </c>
      <c r="GL329">
        <f t="shared" si="358"/>
        <v>0</v>
      </c>
      <c r="GM329">
        <f t="shared" si="359"/>
        <v>3626.2</v>
      </c>
      <c r="GN329">
        <f t="shared" si="360"/>
        <v>0</v>
      </c>
      <c r="GO329">
        <f t="shared" si="361"/>
        <v>0</v>
      </c>
      <c r="GP329">
        <f t="shared" si="362"/>
        <v>3626.2</v>
      </c>
      <c r="GR329">
        <v>0</v>
      </c>
      <c r="GS329">
        <v>3</v>
      </c>
      <c r="GT329">
        <v>0</v>
      </c>
      <c r="GU329" t="s">
        <v>6</v>
      </c>
      <c r="GV329">
        <f t="shared" si="363"/>
        <v>0</v>
      </c>
      <c r="GW329">
        <v>1</v>
      </c>
      <c r="GX329">
        <f t="shared" si="364"/>
        <v>0</v>
      </c>
      <c r="HA329">
        <v>0</v>
      </c>
      <c r="HB329">
        <v>0</v>
      </c>
      <c r="IK329">
        <v>0</v>
      </c>
    </row>
    <row r="330" spans="1:255" x14ac:dyDescent="0.2">
      <c r="A330" s="2">
        <v>17</v>
      </c>
      <c r="B330" s="2">
        <v>1</v>
      </c>
      <c r="C330" s="2">
        <f>ROW(SmtRes!A488)</f>
        <v>488</v>
      </c>
      <c r="D330" s="2">
        <f>ROW(EtalonRes!A404)</f>
        <v>404</v>
      </c>
      <c r="E330" s="2" t="s">
        <v>394</v>
      </c>
      <c r="F330" s="2" t="s">
        <v>395</v>
      </c>
      <c r="G330" s="2" t="s">
        <v>396</v>
      </c>
      <c r="H330" s="2" t="s">
        <v>381</v>
      </c>
      <c r="I330" s="2">
        <v>1</v>
      </c>
      <c r="J330" s="2">
        <v>0</v>
      </c>
      <c r="K330" s="2"/>
      <c r="L330" s="2"/>
      <c r="M330" s="2"/>
      <c r="N330" s="2"/>
      <c r="O330" s="2">
        <f t="shared" si="330"/>
        <v>1006.27</v>
      </c>
      <c r="P330" s="2">
        <f t="shared" si="331"/>
        <v>0</v>
      </c>
      <c r="Q330" s="2">
        <f t="shared" si="332"/>
        <v>0</v>
      </c>
      <c r="R330" s="2">
        <f t="shared" si="333"/>
        <v>0</v>
      </c>
      <c r="S330" s="2">
        <f t="shared" si="334"/>
        <v>1006.27</v>
      </c>
      <c r="T330" s="2">
        <f t="shared" si="335"/>
        <v>0</v>
      </c>
      <c r="U330" s="2">
        <f t="shared" si="336"/>
        <v>68</v>
      </c>
      <c r="V330" s="2">
        <f t="shared" si="337"/>
        <v>0</v>
      </c>
      <c r="W330" s="2">
        <f t="shared" si="338"/>
        <v>0</v>
      </c>
      <c r="X330" s="2">
        <f t="shared" si="339"/>
        <v>654.08000000000004</v>
      </c>
      <c r="Y330" s="2">
        <f t="shared" si="339"/>
        <v>402.51</v>
      </c>
      <c r="Z330" s="2"/>
      <c r="AA330" s="2">
        <v>16670159</v>
      </c>
      <c r="AB330" s="2">
        <f t="shared" si="340"/>
        <v>1006.272</v>
      </c>
      <c r="AC330" s="2">
        <f t="shared" si="341"/>
        <v>0</v>
      </c>
      <c r="AD330" s="2">
        <f t="shared" si="342"/>
        <v>0</v>
      </c>
      <c r="AE330" s="2">
        <f t="shared" si="343"/>
        <v>0</v>
      </c>
      <c r="AF330" s="2">
        <f t="shared" si="344"/>
        <v>1006.272</v>
      </c>
      <c r="AG330" s="2">
        <f t="shared" si="345"/>
        <v>0</v>
      </c>
      <c r="AH330" s="2">
        <f t="shared" si="346"/>
        <v>68</v>
      </c>
      <c r="AI330" s="2">
        <f t="shared" si="347"/>
        <v>0</v>
      </c>
      <c r="AJ330" s="2">
        <f t="shared" si="348"/>
        <v>0</v>
      </c>
      <c r="AK330" s="2">
        <v>1257.8399999999999</v>
      </c>
      <c r="AL330" s="2">
        <v>0</v>
      </c>
      <c r="AM330" s="2">
        <v>0</v>
      </c>
      <c r="AN330" s="2">
        <v>0</v>
      </c>
      <c r="AO330" s="2">
        <v>1257.8399999999999</v>
      </c>
      <c r="AP330" s="2">
        <v>0</v>
      </c>
      <c r="AQ330" s="2">
        <v>85</v>
      </c>
      <c r="AR330" s="2">
        <v>0</v>
      </c>
      <c r="AS330" s="2">
        <v>0</v>
      </c>
      <c r="AT330" s="2">
        <v>65</v>
      </c>
      <c r="AU330" s="2">
        <v>40</v>
      </c>
      <c r="AV330" s="2">
        <v>1</v>
      </c>
      <c r="AW330" s="2">
        <v>1</v>
      </c>
      <c r="AX330" s="2"/>
      <c r="AY330" s="2"/>
      <c r="AZ330" s="2">
        <v>1</v>
      </c>
      <c r="BA330" s="2">
        <v>1</v>
      </c>
      <c r="BB330" s="2">
        <v>1</v>
      </c>
      <c r="BC330" s="2">
        <v>1</v>
      </c>
      <c r="BD330" s="2" t="s">
        <v>6</v>
      </c>
      <c r="BE330" s="2" t="s">
        <v>6</v>
      </c>
      <c r="BF330" s="2" t="s">
        <v>6</v>
      </c>
      <c r="BG330" s="2" t="s">
        <v>6</v>
      </c>
      <c r="BH330" s="2">
        <v>0</v>
      </c>
      <c r="BI330" s="2">
        <v>4</v>
      </c>
      <c r="BJ330" s="2" t="s">
        <v>397</v>
      </c>
      <c r="BK330" s="2"/>
      <c r="BL330" s="2"/>
      <c r="BM330" s="2">
        <v>200001</v>
      </c>
      <c r="BN330" s="2">
        <v>0</v>
      </c>
      <c r="BO330" s="2" t="s">
        <v>6</v>
      </c>
      <c r="BP330" s="2">
        <v>0</v>
      </c>
      <c r="BQ330" s="2">
        <v>4</v>
      </c>
      <c r="BR330" s="2">
        <v>0</v>
      </c>
      <c r="BS330" s="2">
        <v>1</v>
      </c>
      <c r="BT330" s="2">
        <v>1</v>
      </c>
      <c r="BU330" s="2">
        <v>1</v>
      </c>
      <c r="BV330" s="2">
        <v>1</v>
      </c>
      <c r="BW330" s="2">
        <v>1</v>
      </c>
      <c r="BX330" s="2">
        <v>1</v>
      </c>
      <c r="BY330" s="2" t="s">
        <v>6</v>
      </c>
      <c r="BZ330" s="2">
        <v>65</v>
      </c>
      <c r="CA330" s="2">
        <v>40</v>
      </c>
      <c r="CB330" s="2"/>
      <c r="CC330" s="2"/>
      <c r="CD330" s="2"/>
      <c r="CE330" s="2"/>
      <c r="CF330" s="2">
        <v>0</v>
      </c>
      <c r="CG330" s="2">
        <v>0</v>
      </c>
      <c r="CH330" s="2"/>
      <c r="CI330" s="2"/>
      <c r="CJ330" s="2"/>
      <c r="CK330" s="2"/>
      <c r="CL330" s="2"/>
      <c r="CM330" s="2">
        <v>0</v>
      </c>
      <c r="CN330" s="2" t="s">
        <v>680</v>
      </c>
      <c r="CO330" s="2">
        <v>0</v>
      </c>
      <c r="CP330" s="2">
        <f t="shared" si="349"/>
        <v>1006.27</v>
      </c>
      <c r="CQ330" s="2">
        <f t="shared" si="350"/>
        <v>0</v>
      </c>
      <c r="CR330" s="2">
        <f t="shared" si="351"/>
        <v>0</v>
      </c>
      <c r="CS330" s="2">
        <f t="shared" si="352"/>
        <v>0</v>
      </c>
      <c r="CT330" s="2">
        <f t="shared" si="353"/>
        <v>1006.272</v>
      </c>
      <c r="CU330" s="2">
        <f t="shared" si="354"/>
        <v>0</v>
      </c>
      <c r="CV330" s="2">
        <f t="shared" si="354"/>
        <v>68</v>
      </c>
      <c r="CW330" s="2">
        <f t="shared" si="354"/>
        <v>0</v>
      </c>
      <c r="CX330" s="2">
        <f t="shared" si="354"/>
        <v>0</v>
      </c>
      <c r="CY330" s="2">
        <f t="shared" si="355"/>
        <v>654.07549999999992</v>
      </c>
      <c r="CZ330" s="2">
        <f t="shared" si="356"/>
        <v>402.50800000000004</v>
      </c>
      <c r="DA330" s="2"/>
      <c r="DB330" s="2"/>
      <c r="DC330" s="2" t="s">
        <v>6</v>
      </c>
      <c r="DD330" s="2" t="s">
        <v>6</v>
      </c>
      <c r="DE330" s="2" t="s">
        <v>6</v>
      </c>
      <c r="DF330" s="2" t="s">
        <v>6</v>
      </c>
      <c r="DG330" s="2" t="s">
        <v>384</v>
      </c>
      <c r="DH330" s="2" t="s">
        <v>6</v>
      </c>
      <c r="DI330" s="2" t="s">
        <v>384</v>
      </c>
      <c r="DJ330" s="2" t="s">
        <v>6</v>
      </c>
      <c r="DK330" s="2" t="s">
        <v>6</v>
      </c>
      <c r="DL330" s="2" t="s">
        <v>6</v>
      </c>
      <c r="DM330" s="2" t="s">
        <v>6</v>
      </c>
      <c r="DN330" s="2">
        <v>0</v>
      </c>
      <c r="DO330" s="2">
        <v>0</v>
      </c>
      <c r="DP330" s="2">
        <v>1</v>
      </c>
      <c r="DQ330" s="2">
        <v>1</v>
      </c>
      <c r="DR330" s="2"/>
      <c r="DS330" s="2"/>
      <c r="DT330" s="2"/>
      <c r="DU330" s="2">
        <v>1013</v>
      </c>
      <c r="DV330" s="2" t="s">
        <v>381</v>
      </c>
      <c r="DW330" s="2" t="s">
        <v>381</v>
      </c>
      <c r="DX330" s="2">
        <v>1</v>
      </c>
      <c r="DY330" s="2"/>
      <c r="DZ330" s="2"/>
      <c r="EA330" s="2"/>
      <c r="EB330" s="2"/>
      <c r="EC330" s="2"/>
      <c r="ED330" s="2"/>
      <c r="EE330" s="2">
        <v>16510412</v>
      </c>
      <c r="EF330" s="2">
        <v>4</v>
      </c>
      <c r="EG330" s="2" t="s">
        <v>385</v>
      </c>
      <c r="EH330" s="2">
        <v>0</v>
      </c>
      <c r="EI330" s="2" t="s">
        <v>6</v>
      </c>
      <c r="EJ330" s="2">
        <v>4</v>
      </c>
      <c r="EK330" s="2">
        <v>200001</v>
      </c>
      <c r="EL330" s="2" t="s">
        <v>386</v>
      </c>
      <c r="EM330" s="2" t="s">
        <v>387</v>
      </c>
      <c r="EN330" s="2"/>
      <c r="EO330" s="2" t="s">
        <v>398</v>
      </c>
      <c r="EP330" s="2"/>
      <c r="EQ330" s="2">
        <v>0</v>
      </c>
      <c r="ER330" s="2">
        <v>1257.8399999999999</v>
      </c>
      <c r="ES330" s="2">
        <v>0</v>
      </c>
      <c r="ET330" s="2">
        <v>0</v>
      </c>
      <c r="EU330" s="2">
        <v>0</v>
      </c>
      <c r="EV330" s="2">
        <v>1257.8399999999999</v>
      </c>
      <c r="EW330" s="2">
        <v>85</v>
      </c>
      <c r="EX330" s="2">
        <v>0</v>
      </c>
      <c r="EY330" s="2">
        <v>0</v>
      </c>
      <c r="EZ330" s="2"/>
      <c r="FA330" s="2"/>
      <c r="FB330" s="2"/>
      <c r="FC330" s="2"/>
      <c r="FD330" s="2"/>
      <c r="FE330" s="2"/>
      <c r="FF330" s="2"/>
      <c r="FG330" s="2"/>
      <c r="FH330" s="2"/>
      <c r="FI330" s="2"/>
      <c r="FJ330" s="2"/>
      <c r="FK330" s="2"/>
      <c r="FL330" s="2"/>
      <c r="FM330" s="2"/>
      <c r="FN330" s="2"/>
      <c r="FO330" s="2"/>
      <c r="FP330" s="2"/>
      <c r="FQ330" s="2">
        <v>0</v>
      </c>
      <c r="FR330" s="2">
        <f t="shared" si="357"/>
        <v>0</v>
      </c>
      <c r="FS330" s="2">
        <v>0</v>
      </c>
      <c r="FT330" s="2"/>
      <c r="FU330" s="2"/>
      <c r="FV330" s="2"/>
      <c r="FW330" s="2"/>
      <c r="FX330" s="2">
        <v>65</v>
      </c>
      <c r="FY330" s="2">
        <v>40</v>
      </c>
      <c r="FZ330" s="2"/>
      <c r="GA330" s="2" t="s">
        <v>6</v>
      </c>
      <c r="GB330" s="2"/>
      <c r="GC330" s="2"/>
      <c r="GD330" s="2">
        <v>0</v>
      </c>
      <c r="GE330" s="2"/>
      <c r="GF330" s="2">
        <v>173029909</v>
      </c>
      <c r="GG330" s="2">
        <v>1</v>
      </c>
      <c r="GH330" s="2">
        <v>1</v>
      </c>
      <c r="GI330" s="2">
        <v>-2</v>
      </c>
      <c r="GJ330" s="2">
        <v>0</v>
      </c>
      <c r="GK330" s="2">
        <f>ROUND(R330*(R12)/100,2)</f>
        <v>0</v>
      </c>
      <c r="GL330" s="2">
        <f t="shared" si="358"/>
        <v>0</v>
      </c>
      <c r="GM330" s="2">
        <f t="shared" si="359"/>
        <v>2062.86</v>
      </c>
      <c r="GN330" s="2">
        <f t="shared" si="360"/>
        <v>0</v>
      </c>
      <c r="GO330" s="2">
        <f t="shared" si="361"/>
        <v>0</v>
      </c>
      <c r="GP330" s="2">
        <f t="shared" si="362"/>
        <v>2062.86</v>
      </c>
      <c r="GQ330" s="2"/>
      <c r="GR330" s="2">
        <v>0</v>
      </c>
      <c r="GS330" s="2">
        <v>3</v>
      </c>
      <c r="GT330" s="2">
        <v>0</v>
      </c>
      <c r="GU330" s="2" t="s">
        <v>6</v>
      </c>
      <c r="GV330" s="2">
        <f t="shared" si="363"/>
        <v>0</v>
      </c>
      <c r="GW330" s="2">
        <v>1</v>
      </c>
      <c r="GX330" s="2">
        <f t="shared" si="364"/>
        <v>0</v>
      </c>
      <c r="GY330" s="2"/>
      <c r="GZ330" s="2"/>
      <c r="HA330" s="2">
        <v>0</v>
      </c>
      <c r="HB330" s="2">
        <v>0</v>
      </c>
      <c r="HC330" s="2"/>
      <c r="HD330" s="2"/>
      <c r="HE330" s="2"/>
      <c r="HF330" s="2"/>
      <c r="HG330" s="2"/>
      <c r="HH330" s="2"/>
      <c r="HI330" s="2"/>
      <c r="HJ330" s="2"/>
      <c r="HK330" s="2"/>
      <c r="HL330" s="2"/>
      <c r="HM330" s="2"/>
      <c r="HN330" s="2"/>
      <c r="HO330" s="2"/>
      <c r="HP330" s="2"/>
      <c r="HQ330" s="2"/>
      <c r="HR330" s="2"/>
      <c r="HS330" s="2"/>
      <c r="HT330" s="2"/>
      <c r="HU330" s="2"/>
      <c r="HV330" s="2"/>
      <c r="HW330" s="2"/>
      <c r="HX330" s="2"/>
      <c r="HY330" s="2"/>
      <c r="HZ330" s="2"/>
      <c r="IA330" s="2"/>
      <c r="IB330" s="2"/>
      <c r="IC330" s="2"/>
      <c r="ID330" s="2"/>
      <c r="IE330" s="2"/>
      <c r="IF330" s="2"/>
      <c r="IG330" s="2"/>
      <c r="IH330" s="2"/>
      <c r="II330" s="2"/>
      <c r="IJ330" s="2"/>
      <c r="IK330" s="2">
        <v>0</v>
      </c>
      <c r="IL330" s="2"/>
      <c r="IM330" s="2"/>
      <c r="IN330" s="2"/>
      <c r="IO330" s="2"/>
      <c r="IP330" s="2"/>
      <c r="IQ330" s="2"/>
      <c r="IR330" s="2"/>
      <c r="IS330" s="2"/>
      <c r="IT330" s="2"/>
      <c r="IU330" s="2"/>
    </row>
    <row r="331" spans="1:255" x14ac:dyDescent="0.2">
      <c r="A331">
        <v>17</v>
      </c>
      <c r="B331">
        <v>1</v>
      </c>
      <c r="C331">
        <f>ROW(SmtRes!A492)</f>
        <v>492</v>
      </c>
      <c r="D331">
        <f>ROW(EtalonRes!A408)</f>
        <v>408</v>
      </c>
      <c r="E331" t="s">
        <v>394</v>
      </c>
      <c r="F331" t="s">
        <v>395</v>
      </c>
      <c r="G331" t="s">
        <v>396</v>
      </c>
      <c r="H331" t="s">
        <v>381</v>
      </c>
      <c r="I331">
        <v>1</v>
      </c>
      <c r="J331">
        <v>0</v>
      </c>
      <c r="O331">
        <f t="shared" si="330"/>
        <v>18968.23</v>
      </c>
      <c r="P331">
        <f t="shared" si="331"/>
        <v>0</v>
      </c>
      <c r="Q331">
        <f t="shared" si="332"/>
        <v>0</v>
      </c>
      <c r="R331">
        <f t="shared" si="333"/>
        <v>0</v>
      </c>
      <c r="S331">
        <f t="shared" si="334"/>
        <v>18968.23</v>
      </c>
      <c r="T331">
        <f t="shared" si="335"/>
        <v>0</v>
      </c>
      <c r="U331">
        <f t="shared" si="336"/>
        <v>68</v>
      </c>
      <c r="V331">
        <f t="shared" si="337"/>
        <v>0</v>
      </c>
      <c r="W331">
        <f t="shared" si="338"/>
        <v>0</v>
      </c>
      <c r="X331">
        <f t="shared" si="339"/>
        <v>12329.35</v>
      </c>
      <c r="Y331">
        <f t="shared" si="339"/>
        <v>7587.29</v>
      </c>
      <c r="AA331">
        <v>16670161</v>
      </c>
      <c r="AB331">
        <f t="shared" si="340"/>
        <v>1006.272</v>
      </c>
      <c r="AC331">
        <f t="shared" si="341"/>
        <v>0</v>
      </c>
      <c r="AD331">
        <f t="shared" si="342"/>
        <v>0</v>
      </c>
      <c r="AE331">
        <f t="shared" si="343"/>
        <v>0</v>
      </c>
      <c r="AF331">
        <f t="shared" si="344"/>
        <v>1006.272</v>
      </c>
      <c r="AG331">
        <f t="shared" si="345"/>
        <v>0</v>
      </c>
      <c r="AH331">
        <f t="shared" si="346"/>
        <v>68</v>
      </c>
      <c r="AI331">
        <f t="shared" si="347"/>
        <v>0</v>
      </c>
      <c r="AJ331">
        <f t="shared" si="348"/>
        <v>0</v>
      </c>
      <c r="AK331">
        <v>1257.8399999999999</v>
      </c>
      <c r="AL331">
        <v>0</v>
      </c>
      <c r="AM331">
        <v>0</v>
      </c>
      <c r="AN331">
        <v>0</v>
      </c>
      <c r="AO331">
        <v>1257.8399999999999</v>
      </c>
      <c r="AP331">
        <v>0</v>
      </c>
      <c r="AQ331">
        <v>85</v>
      </c>
      <c r="AR331">
        <v>0</v>
      </c>
      <c r="AS331">
        <v>0</v>
      </c>
      <c r="AT331">
        <v>65</v>
      </c>
      <c r="AU331">
        <v>40</v>
      </c>
      <c r="AV331">
        <v>1</v>
      </c>
      <c r="AW331">
        <v>1</v>
      </c>
      <c r="AZ331">
        <v>18.850000000000001</v>
      </c>
      <c r="BA331">
        <v>18.850000000000001</v>
      </c>
      <c r="BB331">
        <v>1</v>
      </c>
      <c r="BC331">
        <v>1</v>
      </c>
      <c r="BD331" t="s">
        <v>6</v>
      </c>
      <c r="BE331" t="s">
        <v>6</v>
      </c>
      <c r="BF331" t="s">
        <v>6</v>
      </c>
      <c r="BG331" t="s">
        <v>6</v>
      </c>
      <c r="BH331">
        <v>0</v>
      </c>
      <c r="BI331">
        <v>4</v>
      </c>
      <c r="BJ331" t="s">
        <v>397</v>
      </c>
      <c r="BM331">
        <v>200001</v>
      </c>
      <c r="BN331">
        <v>0</v>
      </c>
      <c r="BO331" t="s">
        <v>6</v>
      </c>
      <c r="BP331">
        <v>0</v>
      </c>
      <c r="BQ331">
        <v>4</v>
      </c>
      <c r="BR331">
        <v>0</v>
      </c>
      <c r="BS331">
        <v>1</v>
      </c>
      <c r="BT331">
        <v>1</v>
      </c>
      <c r="BU331">
        <v>1</v>
      </c>
      <c r="BV331">
        <v>1</v>
      </c>
      <c r="BW331">
        <v>1</v>
      </c>
      <c r="BX331">
        <v>1</v>
      </c>
      <c r="BY331" t="s">
        <v>6</v>
      </c>
      <c r="BZ331">
        <v>65</v>
      </c>
      <c r="CA331">
        <v>40</v>
      </c>
      <c r="CF331">
        <v>0</v>
      </c>
      <c r="CG331">
        <v>0</v>
      </c>
      <c r="CM331">
        <v>0</v>
      </c>
      <c r="CN331" t="s">
        <v>680</v>
      </c>
      <c r="CO331">
        <v>0</v>
      </c>
      <c r="CP331">
        <f t="shared" si="349"/>
        <v>18968.23</v>
      </c>
      <c r="CQ331">
        <f t="shared" si="350"/>
        <v>0</v>
      </c>
      <c r="CR331">
        <f t="shared" si="351"/>
        <v>0</v>
      </c>
      <c r="CS331">
        <f t="shared" si="352"/>
        <v>0</v>
      </c>
      <c r="CT331">
        <f t="shared" si="353"/>
        <v>18968.227200000001</v>
      </c>
      <c r="CU331">
        <f t="shared" si="354"/>
        <v>0</v>
      </c>
      <c r="CV331">
        <f t="shared" si="354"/>
        <v>68</v>
      </c>
      <c r="CW331">
        <f t="shared" si="354"/>
        <v>0</v>
      </c>
      <c r="CX331">
        <f t="shared" si="354"/>
        <v>0</v>
      </c>
      <c r="CY331">
        <f t="shared" si="355"/>
        <v>12329.3495</v>
      </c>
      <c r="CZ331">
        <f t="shared" si="356"/>
        <v>7587.2919999999995</v>
      </c>
      <c r="DC331" t="s">
        <v>6</v>
      </c>
      <c r="DD331" t="s">
        <v>6</v>
      </c>
      <c r="DE331" t="s">
        <v>6</v>
      </c>
      <c r="DF331" t="s">
        <v>6</v>
      </c>
      <c r="DG331" t="s">
        <v>384</v>
      </c>
      <c r="DH331" t="s">
        <v>6</v>
      </c>
      <c r="DI331" t="s">
        <v>384</v>
      </c>
      <c r="DJ331" t="s">
        <v>6</v>
      </c>
      <c r="DK331" t="s">
        <v>6</v>
      </c>
      <c r="DL331" t="s">
        <v>6</v>
      </c>
      <c r="DM331" t="s">
        <v>6</v>
      </c>
      <c r="DN331">
        <v>0</v>
      </c>
      <c r="DO331">
        <v>0</v>
      </c>
      <c r="DP331">
        <v>1</v>
      </c>
      <c r="DQ331">
        <v>1</v>
      </c>
      <c r="DU331">
        <v>1013</v>
      </c>
      <c r="DV331" t="s">
        <v>381</v>
      </c>
      <c r="DW331" t="s">
        <v>381</v>
      </c>
      <c r="DX331">
        <v>1</v>
      </c>
      <c r="EE331">
        <v>16510412</v>
      </c>
      <c r="EF331">
        <v>4</v>
      </c>
      <c r="EG331" t="s">
        <v>385</v>
      </c>
      <c r="EH331">
        <v>0</v>
      </c>
      <c r="EI331" t="s">
        <v>6</v>
      </c>
      <c r="EJ331">
        <v>4</v>
      </c>
      <c r="EK331">
        <v>200001</v>
      </c>
      <c r="EL331" t="s">
        <v>386</v>
      </c>
      <c r="EM331" t="s">
        <v>387</v>
      </c>
      <c r="EO331" t="s">
        <v>398</v>
      </c>
      <c r="EQ331">
        <v>0</v>
      </c>
      <c r="ER331">
        <v>1257.8399999999999</v>
      </c>
      <c r="ES331">
        <v>0</v>
      </c>
      <c r="ET331">
        <v>0</v>
      </c>
      <c r="EU331">
        <v>0</v>
      </c>
      <c r="EV331">
        <v>1257.8399999999999</v>
      </c>
      <c r="EW331">
        <v>85</v>
      </c>
      <c r="EX331">
        <v>0</v>
      </c>
      <c r="EY331">
        <v>0</v>
      </c>
      <c r="FQ331">
        <v>0</v>
      </c>
      <c r="FR331">
        <f t="shared" si="357"/>
        <v>0</v>
      </c>
      <c r="FS331">
        <v>0</v>
      </c>
      <c r="FX331">
        <v>65</v>
      </c>
      <c r="FY331">
        <v>40</v>
      </c>
      <c r="GA331" t="s">
        <v>6</v>
      </c>
      <c r="GD331">
        <v>0</v>
      </c>
      <c r="GF331">
        <v>173029909</v>
      </c>
      <c r="GG331">
        <v>1</v>
      </c>
      <c r="GH331">
        <v>1</v>
      </c>
      <c r="GI331">
        <v>4</v>
      </c>
      <c r="GJ331">
        <v>0</v>
      </c>
      <c r="GK331">
        <f>ROUND(R331*(S12)/100,2)</f>
        <v>0</v>
      </c>
      <c r="GL331">
        <f t="shared" si="358"/>
        <v>0</v>
      </c>
      <c r="GM331">
        <f t="shared" si="359"/>
        <v>38884.870000000003</v>
      </c>
      <c r="GN331">
        <f t="shared" si="360"/>
        <v>0</v>
      </c>
      <c r="GO331">
        <f t="shared" si="361"/>
        <v>0</v>
      </c>
      <c r="GP331">
        <f t="shared" si="362"/>
        <v>38884.870000000003</v>
      </c>
      <c r="GR331">
        <v>0</v>
      </c>
      <c r="GS331">
        <v>3</v>
      </c>
      <c r="GT331">
        <v>0</v>
      </c>
      <c r="GU331" t="s">
        <v>6</v>
      </c>
      <c r="GV331">
        <f t="shared" si="363"/>
        <v>0</v>
      </c>
      <c r="GW331">
        <v>1</v>
      </c>
      <c r="GX331">
        <f t="shared" si="364"/>
        <v>0</v>
      </c>
      <c r="HA331">
        <v>0</v>
      </c>
      <c r="HB331">
        <v>0</v>
      </c>
      <c r="IK331">
        <v>0</v>
      </c>
    </row>
    <row r="333" spans="1:255" x14ac:dyDescent="0.2">
      <c r="A333" s="3">
        <v>51</v>
      </c>
      <c r="B333" s="3">
        <f>B322</f>
        <v>1</v>
      </c>
      <c r="C333" s="3">
        <f>A322</f>
        <v>4</v>
      </c>
      <c r="D333" s="3">
        <f>ROW(A322)</f>
        <v>322</v>
      </c>
      <c r="E333" s="3"/>
      <c r="F333" s="3" t="str">
        <f>IF(F322&lt;&gt;"",F322,"")</f>
        <v>Новый раздел</v>
      </c>
      <c r="G333" s="3" t="str">
        <f>IF(G322&lt;&gt;"",G322,"")</f>
        <v>Раздел 5 Пусконаладочные работы</v>
      </c>
      <c r="H333" s="3">
        <v>0</v>
      </c>
      <c r="I333" s="3"/>
      <c r="J333" s="3"/>
      <c r="K333" s="3"/>
      <c r="L333" s="3"/>
      <c r="M333" s="3"/>
      <c r="N333" s="3"/>
      <c r="O333" s="3">
        <f t="shared" ref="O333:T333" si="365">ROUND(AB333,2)</f>
        <v>1225.3900000000001</v>
      </c>
      <c r="P333" s="3">
        <f t="shared" si="365"/>
        <v>0</v>
      </c>
      <c r="Q333" s="3">
        <f t="shared" si="365"/>
        <v>0</v>
      </c>
      <c r="R333" s="3">
        <f t="shared" si="365"/>
        <v>0</v>
      </c>
      <c r="S333" s="3">
        <f t="shared" si="365"/>
        <v>1225.3900000000001</v>
      </c>
      <c r="T333" s="3">
        <f t="shared" si="365"/>
        <v>0</v>
      </c>
      <c r="U333" s="3">
        <f>AH333</f>
        <v>81.376000000000005</v>
      </c>
      <c r="V333" s="3">
        <f>AI333</f>
        <v>0</v>
      </c>
      <c r="W333" s="3">
        <f>ROUND(AJ333,2)</f>
        <v>0</v>
      </c>
      <c r="X333" s="3">
        <f>ROUND(AK333,2)</f>
        <v>796.51</v>
      </c>
      <c r="Y333" s="3">
        <f>ROUND(AL333,2)</f>
        <v>490.16</v>
      </c>
      <c r="Z333" s="3"/>
      <c r="AA333" s="3"/>
      <c r="AB333" s="3">
        <f>ROUND(SUMIF(AA326:AA331,"=16670159",O326:O331),2)</f>
        <v>1225.3900000000001</v>
      </c>
      <c r="AC333" s="3">
        <f>ROUND(SUMIF(AA326:AA331,"=16670159",P326:P331),2)</f>
        <v>0</v>
      </c>
      <c r="AD333" s="3">
        <f>ROUND(SUMIF(AA326:AA331,"=16670159",Q326:Q331),2)</f>
        <v>0</v>
      </c>
      <c r="AE333" s="3">
        <f>ROUND(SUMIF(AA326:AA331,"=16670159",R326:R331),2)</f>
        <v>0</v>
      </c>
      <c r="AF333" s="3">
        <f>ROUND(SUMIF(AA326:AA331,"=16670159",S326:S331),2)</f>
        <v>1225.3900000000001</v>
      </c>
      <c r="AG333" s="3">
        <f>ROUND(SUMIF(AA326:AA331,"=16670159",T326:T331),2)</f>
        <v>0</v>
      </c>
      <c r="AH333" s="3">
        <f>SUMIF(AA326:AA331,"=16670159",U326:U331)</f>
        <v>81.376000000000005</v>
      </c>
      <c r="AI333" s="3">
        <f>SUMIF(AA326:AA331,"=16670159",V326:V331)</f>
        <v>0</v>
      </c>
      <c r="AJ333" s="3">
        <f>ROUND(SUMIF(AA326:AA331,"=16670159",W326:W331),2)</f>
        <v>0</v>
      </c>
      <c r="AK333" s="3">
        <f>ROUND(SUMIF(AA326:AA331,"=16670159",X326:X331),2)</f>
        <v>796.51</v>
      </c>
      <c r="AL333" s="3">
        <f>ROUND(SUMIF(AA326:AA331,"=16670159",Y326:Y331),2)</f>
        <v>490.16</v>
      </c>
      <c r="AM333" s="3"/>
      <c r="AN333" s="3"/>
      <c r="AO333" s="3">
        <f t="shared" ref="AO333:BC333" si="366">ROUND(BX333,2)</f>
        <v>0</v>
      </c>
      <c r="AP333" s="3">
        <f t="shared" si="366"/>
        <v>0</v>
      </c>
      <c r="AQ333" s="3">
        <f t="shared" si="366"/>
        <v>0</v>
      </c>
      <c r="AR333" s="3">
        <f t="shared" si="366"/>
        <v>2512.06</v>
      </c>
      <c r="AS333" s="3">
        <f t="shared" si="366"/>
        <v>0</v>
      </c>
      <c r="AT333" s="3">
        <f t="shared" si="366"/>
        <v>0</v>
      </c>
      <c r="AU333" s="3">
        <f t="shared" si="366"/>
        <v>2512.06</v>
      </c>
      <c r="AV333" s="3">
        <f t="shared" si="366"/>
        <v>0</v>
      </c>
      <c r="AW333" s="3">
        <f t="shared" si="366"/>
        <v>0</v>
      </c>
      <c r="AX333" s="3">
        <f t="shared" si="366"/>
        <v>0</v>
      </c>
      <c r="AY333" s="3">
        <f t="shared" si="366"/>
        <v>0</v>
      </c>
      <c r="AZ333" s="3">
        <f t="shared" si="366"/>
        <v>0</v>
      </c>
      <c r="BA333" s="3">
        <f t="shared" si="366"/>
        <v>0</v>
      </c>
      <c r="BB333" s="3">
        <f t="shared" si="366"/>
        <v>0</v>
      </c>
      <c r="BC333" s="3">
        <f t="shared" si="366"/>
        <v>0</v>
      </c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>
        <f>ROUND(SUMIF(AA326:AA331,"=16670159",FQ326:FQ331),2)</f>
        <v>0</v>
      </c>
      <c r="BY333" s="3">
        <f>ROUND(SUMIF(AA326:AA331,"=16670159",FR326:FR331),2)</f>
        <v>0</v>
      </c>
      <c r="BZ333" s="3">
        <f>ROUND(SUMIF(AA326:AA331,"=16670159",GL326:GL331),2)</f>
        <v>0</v>
      </c>
      <c r="CA333" s="3">
        <f>ROUND(SUMIF(AA326:AA331,"=16670159",GM326:GM331),2)</f>
        <v>2512.06</v>
      </c>
      <c r="CB333" s="3">
        <f>ROUND(SUMIF(AA326:AA331,"=16670159",GN326:GN331),2)</f>
        <v>0</v>
      </c>
      <c r="CC333" s="3">
        <f>ROUND(SUMIF(AA326:AA331,"=16670159",GO326:GO331),2)</f>
        <v>0</v>
      </c>
      <c r="CD333" s="3">
        <f>ROUND(SUMIF(AA326:AA331,"=16670159",GP326:GP331),2)</f>
        <v>2512.06</v>
      </c>
      <c r="CE333" s="3">
        <f>AC333-BX333</f>
        <v>0</v>
      </c>
      <c r="CF333" s="3">
        <f>AC333-BY333</f>
        <v>0</v>
      </c>
      <c r="CG333" s="3">
        <f>BX333-BZ333</f>
        <v>0</v>
      </c>
      <c r="CH333" s="3">
        <f>AC333-BX333-BY333+BZ333</f>
        <v>0</v>
      </c>
      <c r="CI333" s="3">
        <f>BY333-BZ333</f>
        <v>0</v>
      </c>
      <c r="CJ333" s="3">
        <f>ROUND(SUMIF(AA326:AA331,"=16670159",GX326:GX331),2)</f>
        <v>0</v>
      </c>
      <c r="CK333" s="3">
        <f>ROUND(SUMIF(AA326:AA331,"=16670159",GY326:GY331),2)</f>
        <v>0</v>
      </c>
      <c r="CL333" s="3">
        <f>ROUND(SUMIF(AA326:AA331,"=16670159",GZ326:GZ331),2)</f>
        <v>0</v>
      </c>
      <c r="CM333" s="3"/>
      <c r="CN333" s="3"/>
      <c r="CO333" s="3"/>
      <c r="CP333" s="3"/>
      <c r="CQ333" s="3"/>
      <c r="CR333" s="3"/>
      <c r="CS333" s="3"/>
      <c r="CT333" s="3"/>
      <c r="CU333" s="3"/>
      <c r="CV333" s="3"/>
      <c r="CW333" s="3"/>
      <c r="CX333" s="3"/>
      <c r="CY333" s="3"/>
      <c r="CZ333" s="3"/>
      <c r="DA333" s="3"/>
      <c r="DB333" s="3"/>
      <c r="DC333" s="3"/>
      <c r="DD333" s="3"/>
      <c r="DE333" s="3"/>
      <c r="DF333" s="3"/>
      <c r="DG333" s="4">
        <f t="shared" ref="DG333:DL333" si="367">ROUND(DT333,2)</f>
        <v>23098.639999999999</v>
      </c>
      <c r="DH333" s="4">
        <f t="shared" si="367"/>
        <v>0</v>
      </c>
      <c r="DI333" s="4">
        <f t="shared" si="367"/>
        <v>0</v>
      </c>
      <c r="DJ333" s="4">
        <f t="shared" si="367"/>
        <v>0</v>
      </c>
      <c r="DK333" s="4">
        <f t="shared" si="367"/>
        <v>23098.639999999999</v>
      </c>
      <c r="DL333" s="4">
        <f t="shared" si="367"/>
        <v>0</v>
      </c>
      <c r="DM333" s="4">
        <f>DZ333</f>
        <v>81.376000000000005</v>
      </c>
      <c r="DN333" s="4">
        <f>EA333</f>
        <v>0</v>
      </c>
      <c r="DO333" s="4">
        <f>ROUND(EB333,2)</f>
        <v>0</v>
      </c>
      <c r="DP333" s="4">
        <f>ROUND(EC333,2)</f>
        <v>15014.11</v>
      </c>
      <c r="DQ333" s="4">
        <f>ROUND(ED333,2)</f>
        <v>9239.4500000000007</v>
      </c>
      <c r="DR333" s="4"/>
      <c r="DS333" s="4"/>
      <c r="DT333" s="4">
        <f>ROUND(SUMIF(AA326:AA331,"=16670161",O326:O331),2)</f>
        <v>23098.639999999999</v>
      </c>
      <c r="DU333" s="4">
        <f>ROUND(SUMIF(AA326:AA331,"=16670161",P326:P331),2)</f>
        <v>0</v>
      </c>
      <c r="DV333" s="4">
        <f>ROUND(SUMIF(AA326:AA331,"=16670161",Q326:Q331),2)</f>
        <v>0</v>
      </c>
      <c r="DW333" s="4">
        <f>ROUND(SUMIF(AA326:AA331,"=16670161",R326:R331),2)</f>
        <v>0</v>
      </c>
      <c r="DX333" s="4">
        <f>ROUND(SUMIF(AA326:AA331,"=16670161",S326:S331),2)</f>
        <v>23098.639999999999</v>
      </c>
      <c r="DY333" s="4">
        <f>ROUND(SUMIF(AA326:AA331,"=16670161",T326:T331),2)</f>
        <v>0</v>
      </c>
      <c r="DZ333" s="4">
        <f>SUMIF(AA326:AA331,"=16670161",U326:U331)</f>
        <v>81.376000000000005</v>
      </c>
      <c r="EA333" s="4">
        <f>SUMIF(AA326:AA331,"=16670161",V326:V331)</f>
        <v>0</v>
      </c>
      <c r="EB333" s="4">
        <f>ROUND(SUMIF(AA326:AA331,"=16670161",W326:W331),2)</f>
        <v>0</v>
      </c>
      <c r="EC333" s="4">
        <f>ROUND(SUMIF(AA326:AA331,"=16670161",X326:X331),2)</f>
        <v>15014.11</v>
      </c>
      <c r="ED333" s="4">
        <f>ROUND(SUMIF(AA326:AA331,"=16670161",Y326:Y331),2)</f>
        <v>9239.4500000000007</v>
      </c>
      <c r="EE333" s="4"/>
      <c r="EF333" s="4"/>
      <c r="EG333" s="4">
        <f t="shared" ref="EG333:EU333" si="368">ROUND(FP333,2)</f>
        <v>0</v>
      </c>
      <c r="EH333" s="4">
        <f t="shared" si="368"/>
        <v>0</v>
      </c>
      <c r="EI333" s="4">
        <f t="shared" si="368"/>
        <v>0</v>
      </c>
      <c r="EJ333" s="4">
        <f t="shared" si="368"/>
        <v>47352.2</v>
      </c>
      <c r="EK333" s="4">
        <f t="shared" si="368"/>
        <v>0</v>
      </c>
      <c r="EL333" s="4">
        <f t="shared" si="368"/>
        <v>0</v>
      </c>
      <c r="EM333" s="4">
        <f t="shared" si="368"/>
        <v>47352.2</v>
      </c>
      <c r="EN333" s="4">
        <f t="shared" si="368"/>
        <v>0</v>
      </c>
      <c r="EO333" s="4">
        <f t="shared" si="368"/>
        <v>0</v>
      </c>
      <c r="EP333" s="4">
        <f t="shared" si="368"/>
        <v>0</v>
      </c>
      <c r="EQ333" s="4">
        <f t="shared" si="368"/>
        <v>0</v>
      </c>
      <c r="ER333" s="4">
        <f t="shared" si="368"/>
        <v>0</v>
      </c>
      <c r="ES333" s="4">
        <f t="shared" si="368"/>
        <v>0</v>
      </c>
      <c r="ET333" s="4">
        <f t="shared" si="368"/>
        <v>0</v>
      </c>
      <c r="EU333" s="4">
        <f t="shared" si="368"/>
        <v>0</v>
      </c>
      <c r="EV333" s="4"/>
      <c r="EW333" s="4"/>
      <c r="EX333" s="4"/>
      <c r="EY333" s="4"/>
      <c r="EZ333" s="4"/>
      <c r="FA333" s="4"/>
      <c r="FB333" s="4"/>
      <c r="FC333" s="4"/>
      <c r="FD333" s="4"/>
      <c r="FE333" s="4"/>
      <c r="FF333" s="4"/>
      <c r="FG333" s="4"/>
      <c r="FH333" s="4"/>
      <c r="FI333" s="4"/>
      <c r="FJ333" s="4"/>
      <c r="FK333" s="4"/>
      <c r="FL333" s="4"/>
      <c r="FM333" s="4"/>
      <c r="FN333" s="4"/>
      <c r="FO333" s="4"/>
      <c r="FP333" s="4">
        <f>ROUND(SUMIF(AA326:AA331,"=16670161",FQ326:FQ331),2)</f>
        <v>0</v>
      </c>
      <c r="FQ333" s="4">
        <f>ROUND(SUMIF(AA326:AA331,"=16670161",FR326:FR331),2)</f>
        <v>0</v>
      </c>
      <c r="FR333" s="4">
        <f>ROUND(SUMIF(AA326:AA331,"=16670161",GL326:GL331),2)</f>
        <v>0</v>
      </c>
      <c r="FS333" s="4">
        <f>ROUND(SUMIF(AA326:AA331,"=16670161",GM326:GM331),2)</f>
        <v>47352.2</v>
      </c>
      <c r="FT333" s="4">
        <f>ROUND(SUMIF(AA326:AA331,"=16670161",GN326:GN331),2)</f>
        <v>0</v>
      </c>
      <c r="FU333" s="4">
        <f>ROUND(SUMIF(AA326:AA331,"=16670161",GO326:GO331),2)</f>
        <v>0</v>
      </c>
      <c r="FV333" s="4">
        <f>ROUND(SUMIF(AA326:AA331,"=16670161",GP326:GP331),2)</f>
        <v>47352.2</v>
      </c>
      <c r="FW333" s="4">
        <f>DU333-FP333</f>
        <v>0</v>
      </c>
      <c r="FX333" s="4">
        <f>DU333-FQ333</f>
        <v>0</v>
      </c>
      <c r="FY333" s="4">
        <f>FP333-FR333</f>
        <v>0</v>
      </c>
      <c r="FZ333" s="4">
        <f>DU333-FP333-FQ333+FR333</f>
        <v>0</v>
      </c>
      <c r="GA333" s="4">
        <f>FQ333-FR333</f>
        <v>0</v>
      </c>
      <c r="GB333" s="4">
        <f>ROUND(SUMIF(AA326:AA331,"=16670161",GX326:GX331),2)</f>
        <v>0</v>
      </c>
      <c r="GC333" s="4">
        <f>ROUND(SUMIF(AA326:AA331,"=16670161",GY326:GY331),2)</f>
        <v>0</v>
      </c>
      <c r="GD333" s="4">
        <f>ROUND(SUMIF(AA326:AA331,"=16670161",GZ326:GZ331),2)</f>
        <v>0</v>
      </c>
      <c r="GE333" s="4"/>
      <c r="GF333" s="4"/>
      <c r="GG333" s="4"/>
      <c r="GH333" s="4"/>
      <c r="GI333" s="4"/>
      <c r="GJ333" s="4"/>
      <c r="GK333" s="4"/>
      <c r="GL333" s="4"/>
      <c r="GM333" s="4"/>
      <c r="GN333" s="4"/>
      <c r="GO333" s="4"/>
      <c r="GP333" s="4"/>
      <c r="GQ333" s="4"/>
      <c r="GR333" s="4"/>
      <c r="GS333" s="4"/>
      <c r="GT333" s="4"/>
      <c r="GU333" s="4"/>
      <c r="GV333" s="4"/>
      <c r="GW333" s="4"/>
      <c r="GX333" s="4">
        <v>0</v>
      </c>
    </row>
    <row r="335" spans="1:255" x14ac:dyDescent="0.2">
      <c r="A335" s="5">
        <v>50</v>
      </c>
      <c r="B335" s="5">
        <v>0</v>
      </c>
      <c r="C335" s="5">
        <v>0</v>
      </c>
      <c r="D335" s="5">
        <v>1</v>
      </c>
      <c r="E335" s="5">
        <v>201</v>
      </c>
      <c r="F335" s="5">
        <f>ROUND(Source!O333,O335)</f>
        <v>1225.3900000000001</v>
      </c>
      <c r="G335" s="5" t="s">
        <v>48</v>
      </c>
      <c r="H335" s="5" t="s">
        <v>49</v>
      </c>
      <c r="I335" s="5"/>
      <c r="J335" s="5"/>
      <c r="K335" s="5">
        <v>201</v>
      </c>
      <c r="L335" s="5">
        <v>1</v>
      </c>
      <c r="M335" s="5">
        <v>3</v>
      </c>
      <c r="N335" s="5" t="s">
        <v>6</v>
      </c>
      <c r="O335" s="5">
        <v>2</v>
      </c>
      <c r="P335" s="5">
        <f>ROUND(Source!DG333,O335)</f>
        <v>23098.639999999999</v>
      </c>
      <c r="Q335" s="5"/>
      <c r="R335" s="5"/>
      <c r="S335" s="5"/>
      <c r="T335" s="5"/>
      <c r="U335" s="5"/>
      <c r="V335" s="5"/>
      <c r="W335" s="5"/>
    </row>
    <row r="336" spans="1:255" x14ac:dyDescent="0.2">
      <c r="A336" s="5">
        <v>50</v>
      </c>
      <c r="B336" s="5">
        <v>0</v>
      </c>
      <c r="C336" s="5">
        <v>0</v>
      </c>
      <c r="D336" s="5">
        <v>1</v>
      </c>
      <c r="E336" s="5">
        <v>202</v>
      </c>
      <c r="F336" s="5">
        <f>ROUND(Source!P333,O336)</f>
        <v>0</v>
      </c>
      <c r="G336" s="5" t="s">
        <v>50</v>
      </c>
      <c r="H336" s="5" t="s">
        <v>51</v>
      </c>
      <c r="I336" s="5"/>
      <c r="J336" s="5"/>
      <c r="K336" s="5">
        <v>202</v>
      </c>
      <c r="L336" s="5">
        <v>2</v>
      </c>
      <c r="M336" s="5">
        <v>3</v>
      </c>
      <c r="N336" s="5" t="s">
        <v>6</v>
      </c>
      <c r="O336" s="5">
        <v>2</v>
      </c>
      <c r="P336" s="5">
        <f>ROUND(Source!DH333,O336)</f>
        <v>0</v>
      </c>
      <c r="Q336" s="5"/>
      <c r="R336" s="5"/>
      <c r="S336" s="5"/>
      <c r="T336" s="5"/>
      <c r="U336" s="5"/>
      <c r="V336" s="5"/>
      <c r="W336" s="5"/>
    </row>
    <row r="337" spans="1:23" x14ac:dyDescent="0.2">
      <c r="A337" s="5">
        <v>50</v>
      </c>
      <c r="B337" s="5">
        <v>0</v>
      </c>
      <c r="C337" s="5">
        <v>0</v>
      </c>
      <c r="D337" s="5">
        <v>1</v>
      </c>
      <c r="E337" s="5">
        <v>222</v>
      </c>
      <c r="F337" s="5">
        <f>ROUND(Source!AO333,O337)</f>
        <v>0</v>
      </c>
      <c r="G337" s="5" t="s">
        <v>52</v>
      </c>
      <c r="H337" s="5" t="s">
        <v>53</v>
      </c>
      <c r="I337" s="5"/>
      <c r="J337" s="5"/>
      <c r="K337" s="5">
        <v>222</v>
      </c>
      <c r="L337" s="5">
        <v>3</v>
      </c>
      <c r="M337" s="5">
        <v>3</v>
      </c>
      <c r="N337" s="5" t="s">
        <v>6</v>
      </c>
      <c r="O337" s="5">
        <v>2</v>
      </c>
      <c r="P337" s="5">
        <f>ROUND(Source!EG333,O337)</f>
        <v>0</v>
      </c>
      <c r="Q337" s="5"/>
      <c r="R337" s="5"/>
      <c r="S337" s="5"/>
      <c r="T337" s="5"/>
      <c r="U337" s="5"/>
      <c r="V337" s="5"/>
      <c r="W337" s="5"/>
    </row>
    <row r="338" spans="1:23" x14ac:dyDescent="0.2">
      <c r="A338" s="5">
        <v>50</v>
      </c>
      <c r="B338" s="5">
        <v>0</v>
      </c>
      <c r="C338" s="5">
        <v>0</v>
      </c>
      <c r="D338" s="5">
        <v>1</v>
      </c>
      <c r="E338" s="5">
        <v>225</v>
      </c>
      <c r="F338" s="5">
        <f>ROUND(Source!AV333,O338)</f>
        <v>0</v>
      </c>
      <c r="G338" s="5" t="s">
        <v>54</v>
      </c>
      <c r="H338" s="5" t="s">
        <v>55</v>
      </c>
      <c r="I338" s="5"/>
      <c r="J338" s="5"/>
      <c r="K338" s="5">
        <v>225</v>
      </c>
      <c r="L338" s="5">
        <v>4</v>
      </c>
      <c r="M338" s="5">
        <v>3</v>
      </c>
      <c r="N338" s="5" t="s">
        <v>6</v>
      </c>
      <c r="O338" s="5">
        <v>2</v>
      </c>
      <c r="P338" s="5">
        <f>ROUND(Source!EN333,O338)</f>
        <v>0</v>
      </c>
      <c r="Q338" s="5"/>
      <c r="R338" s="5"/>
      <c r="S338" s="5"/>
      <c r="T338" s="5"/>
      <c r="U338" s="5"/>
      <c r="V338" s="5"/>
      <c r="W338" s="5"/>
    </row>
    <row r="339" spans="1:23" x14ac:dyDescent="0.2">
      <c r="A339" s="5">
        <v>50</v>
      </c>
      <c r="B339" s="5">
        <v>0</v>
      </c>
      <c r="C339" s="5">
        <v>0</v>
      </c>
      <c r="D339" s="5">
        <v>1</v>
      </c>
      <c r="E339" s="5">
        <v>226</v>
      </c>
      <c r="F339" s="5">
        <f>ROUND(Source!AW333,O339)</f>
        <v>0</v>
      </c>
      <c r="G339" s="5" t="s">
        <v>56</v>
      </c>
      <c r="H339" s="5" t="s">
        <v>57</v>
      </c>
      <c r="I339" s="5"/>
      <c r="J339" s="5"/>
      <c r="K339" s="5">
        <v>226</v>
      </c>
      <c r="L339" s="5">
        <v>5</v>
      </c>
      <c r="M339" s="5">
        <v>3</v>
      </c>
      <c r="N339" s="5" t="s">
        <v>6</v>
      </c>
      <c r="O339" s="5">
        <v>2</v>
      </c>
      <c r="P339" s="5">
        <f>ROUND(Source!EO333,O339)</f>
        <v>0</v>
      </c>
      <c r="Q339" s="5"/>
      <c r="R339" s="5"/>
      <c r="S339" s="5"/>
      <c r="T339" s="5"/>
      <c r="U339" s="5"/>
      <c r="V339" s="5"/>
      <c r="W339" s="5"/>
    </row>
    <row r="340" spans="1:23" x14ac:dyDescent="0.2">
      <c r="A340" s="5">
        <v>50</v>
      </c>
      <c r="B340" s="5">
        <v>0</v>
      </c>
      <c r="C340" s="5">
        <v>0</v>
      </c>
      <c r="D340" s="5">
        <v>1</v>
      </c>
      <c r="E340" s="5">
        <v>227</v>
      </c>
      <c r="F340" s="5">
        <f>ROUND(Source!AX333,O340)</f>
        <v>0</v>
      </c>
      <c r="G340" s="5" t="s">
        <v>58</v>
      </c>
      <c r="H340" s="5" t="s">
        <v>59</v>
      </c>
      <c r="I340" s="5"/>
      <c r="J340" s="5"/>
      <c r="K340" s="5">
        <v>227</v>
      </c>
      <c r="L340" s="5">
        <v>6</v>
      </c>
      <c r="M340" s="5">
        <v>3</v>
      </c>
      <c r="N340" s="5" t="s">
        <v>6</v>
      </c>
      <c r="O340" s="5">
        <v>2</v>
      </c>
      <c r="P340" s="5">
        <f>ROUND(Source!EP333,O340)</f>
        <v>0</v>
      </c>
      <c r="Q340" s="5"/>
      <c r="R340" s="5"/>
      <c r="S340" s="5"/>
      <c r="T340" s="5"/>
      <c r="U340" s="5"/>
      <c r="V340" s="5"/>
      <c r="W340" s="5"/>
    </row>
    <row r="341" spans="1:23" x14ac:dyDescent="0.2">
      <c r="A341" s="5">
        <v>50</v>
      </c>
      <c r="B341" s="5">
        <v>0</v>
      </c>
      <c r="C341" s="5">
        <v>0</v>
      </c>
      <c r="D341" s="5">
        <v>1</v>
      </c>
      <c r="E341" s="5">
        <v>228</v>
      </c>
      <c r="F341" s="5">
        <f>ROUND(Source!AY333,O341)</f>
        <v>0</v>
      </c>
      <c r="G341" s="5" t="s">
        <v>60</v>
      </c>
      <c r="H341" s="5" t="s">
        <v>61</v>
      </c>
      <c r="I341" s="5"/>
      <c r="J341" s="5"/>
      <c r="K341" s="5">
        <v>228</v>
      </c>
      <c r="L341" s="5">
        <v>7</v>
      </c>
      <c r="M341" s="5">
        <v>3</v>
      </c>
      <c r="N341" s="5" t="s">
        <v>6</v>
      </c>
      <c r="O341" s="5">
        <v>2</v>
      </c>
      <c r="P341" s="5">
        <f>ROUND(Source!EQ333,O341)</f>
        <v>0</v>
      </c>
      <c r="Q341" s="5"/>
      <c r="R341" s="5"/>
      <c r="S341" s="5"/>
      <c r="T341" s="5"/>
      <c r="U341" s="5"/>
      <c r="V341" s="5"/>
      <c r="W341" s="5"/>
    </row>
    <row r="342" spans="1:23" x14ac:dyDescent="0.2">
      <c r="A342" s="5">
        <v>50</v>
      </c>
      <c r="B342" s="5">
        <v>0</v>
      </c>
      <c r="C342" s="5">
        <v>0</v>
      </c>
      <c r="D342" s="5">
        <v>1</v>
      </c>
      <c r="E342" s="5">
        <v>216</v>
      </c>
      <c r="F342" s="5">
        <f>ROUND(Source!AP333,O342)</f>
        <v>0</v>
      </c>
      <c r="G342" s="5" t="s">
        <v>62</v>
      </c>
      <c r="H342" s="5" t="s">
        <v>63</v>
      </c>
      <c r="I342" s="5"/>
      <c r="J342" s="5"/>
      <c r="K342" s="5">
        <v>216</v>
      </c>
      <c r="L342" s="5">
        <v>8</v>
      </c>
      <c r="M342" s="5">
        <v>3</v>
      </c>
      <c r="N342" s="5" t="s">
        <v>6</v>
      </c>
      <c r="O342" s="5">
        <v>2</v>
      </c>
      <c r="P342" s="5">
        <f>ROUND(Source!EH333,O342)</f>
        <v>0</v>
      </c>
      <c r="Q342" s="5"/>
      <c r="R342" s="5"/>
      <c r="S342" s="5"/>
      <c r="T342" s="5"/>
      <c r="U342" s="5"/>
      <c r="V342" s="5"/>
      <c r="W342" s="5"/>
    </row>
    <row r="343" spans="1:23" x14ac:dyDescent="0.2">
      <c r="A343" s="5">
        <v>50</v>
      </c>
      <c r="B343" s="5">
        <v>0</v>
      </c>
      <c r="C343" s="5">
        <v>0</v>
      </c>
      <c r="D343" s="5">
        <v>1</v>
      </c>
      <c r="E343" s="5">
        <v>223</v>
      </c>
      <c r="F343" s="5">
        <f>ROUND(Source!AQ333,O343)</f>
        <v>0</v>
      </c>
      <c r="G343" s="5" t="s">
        <v>64</v>
      </c>
      <c r="H343" s="5" t="s">
        <v>65</v>
      </c>
      <c r="I343" s="5"/>
      <c r="J343" s="5"/>
      <c r="K343" s="5">
        <v>223</v>
      </c>
      <c r="L343" s="5">
        <v>9</v>
      </c>
      <c r="M343" s="5">
        <v>3</v>
      </c>
      <c r="N343" s="5" t="s">
        <v>6</v>
      </c>
      <c r="O343" s="5">
        <v>2</v>
      </c>
      <c r="P343" s="5">
        <f>ROUND(Source!EI333,O343)</f>
        <v>0</v>
      </c>
      <c r="Q343" s="5"/>
      <c r="R343" s="5"/>
      <c r="S343" s="5"/>
      <c r="T343" s="5"/>
      <c r="U343" s="5"/>
      <c r="V343" s="5"/>
      <c r="W343" s="5"/>
    </row>
    <row r="344" spans="1:23" x14ac:dyDescent="0.2">
      <c r="A344" s="5">
        <v>50</v>
      </c>
      <c r="B344" s="5">
        <v>0</v>
      </c>
      <c r="C344" s="5">
        <v>0</v>
      </c>
      <c r="D344" s="5">
        <v>1</v>
      </c>
      <c r="E344" s="5">
        <v>229</v>
      </c>
      <c r="F344" s="5">
        <f>ROUND(Source!AZ333,O344)</f>
        <v>0</v>
      </c>
      <c r="G344" s="5" t="s">
        <v>66</v>
      </c>
      <c r="H344" s="5" t="s">
        <v>67</v>
      </c>
      <c r="I344" s="5"/>
      <c r="J344" s="5"/>
      <c r="K344" s="5">
        <v>229</v>
      </c>
      <c r="L344" s="5">
        <v>10</v>
      </c>
      <c r="M344" s="5">
        <v>3</v>
      </c>
      <c r="N344" s="5" t="s">
        <v>6</v>
      </c>
      <c r="O344" s="5">
        <v>2</v>
      </c>
      <c r="P344" s="5">
        <f>ROUND(Source!ER333,O344)</f>
        <v>0</v>
      </c>
      <c r="Q344" s="5"/>
      <c r="R344" s="5"/>
      <c r="S344" s="5"/>
      <c r="T344" s="5"/>
      <c r="U344" s="5"/>
      <c r="V344" s="5"/>
      <c r="W344" s="5"/>
    </row>
    <row r="345" spans="1:23" x14ac:dyDescent="0.2">
      <c r="A345" s="5">
        <v>50</v>
      </c>
      <c r="B345" s="5">
        <v>0</v>
      </c>
      <c r="C345" s="5">
        <v>0</v>
      </c>
      <c r="D345" s="5">
        <v>1</v>
      </c>
      <c r="E345" s="5">
        <v>203</v>
      </c>
      <c r="F345" s="5">
        <f>ROUND(Source!Q333,O345)</f>
        <v>0</v>
      </c>
      <c r="G345" s="5" t="s">
        <v>68</v>
      </c>
      <c r="H345" s="5" t="s">
        <v>69</v>
      </c>
      <c r="I345" s="5"/>
      <c r="J345" s="5"/>
      <c r="K345" s="5">
        <v>203</v>
      </c>
      <c r="L345" s="5">
        <v>11</v>
      </c>
      <c r="M345" s="5">
        <v>3</v>
      </c>
      <c r="N345" s="5" t="s">
        <v>6</v>
      </c>
      <c r="O345" s="5">
        <v>2</v>
      </c>
      <c r="P345" s="5">
        <f>ROUND(Source!DI333,O345)</f>
        <v>0</v>
      </c>
      <c r="Q345" s="5"/>
      <c r="R345" s="5"/>
      <c r="S345" s="5"/>
      <c r="T345" s="5"/>
      <c r="U345" s="5"/>
      <c r="V345" s="5"/>
      <c r="W345" s="5"/>
    </row>
    <row r="346" spans="1:23" x14ac:dyDescent="0.2">
      <c r="A346" s="5">
        <v>50</v>
      </c>
      <c r="B346" s="5">
        <v>0</v>
      </c>
      <c r="C346" s="5">
        <v>0</v>
      </c>
      <c r="D346" s="5">
        <v>1</v>
      </c>
      <c r="E346" s="5">
        <v>231</v>
      </c>
      <c r="F346" s="5">
        <f>ROUND(Source!BB333,O346)</f>
        <v>0</v>
      </c>
      <c r="G346" s="5" t="s">
        <v>70</v>
      </c>
      <c r="H346" s="5" t="s">
        <v>71</v>
      </c>
      <c r="I346" s="5"/>
      <c r="J346" s="5"/>
      <c r="K346" s="5">
        <v>231</v>
      </c>
      <c r="L346" s="5">
        <v>12</v>
      </c>
      <c r="M346" s="5">
        <v>3</v>
      </c>
      <c r="N346" s="5" t="s">
        <v>6</v>
      </c>
      <c r="O346" s="5">
        <v>2</v>
      </c>
      <c r="P346" s="5">
        <f>ROUND(Source!ET333,O346)</f>
        <v>0</v>
      </c>
      <c r="Q346" s="5"/>
      <c r="R346" s="5"/>
      <c r="S346" s="5"/>
      <c r="T346" s="5"/>
      <c r="U346" s="5"/>
      <c r="V346" s="5"/>
      <c r="W346" s="5"/>
    </row>
    <row r="347" spans="1:23" x14ac:dyDescent="0.2">
      <c r="A347" s="5">
        <v>50</v>
      </c>
      <c r="B347" s="5">
        <v>0</v>
      </c>
      <c r="C347" s="5">
        <v>0</v>
      </c>
      <c r="D347" s="5">
        <v>1</v>
      </c>
      <c r="E347" s="5">
        <v>204</v>
      </c>
      <c r="F347" s="5">
        <f>ROUND(Source!R333,O347)</f>
        <v>0</v>
      </c>
      <c r="G347" s="5" t="s">
        <v>72</v>
      </c>
      <c r="H347" s="5" t="s">
        <v>73</v>
      </c>
      <c r="I347" s="5"/>
      <c r="J347" s="5"/>
      <c r="K347" s="5">
        <v>204</v>
      </c>
      <c r="L347" s="5">
        <v>13</v>
      </c>
      <c r="M347" s="5">
        <v>3</v>
      </c>
      <c r="N347" s="5" t="s">
        <v>6</v>
      </c>
      <c r="O347" s="5">
        <v>2</v>
      </c>
      <c r="P347" s="5">
        <f>ROUND(Source!DJ333,O347)</f>
        <v>0</v>
      </c>
      <c r="Q347" s="5"/>
      <c r="R347" s="5"/>
      <c r="S347" s="5"/>
      <c r="T347" s="5"/>
      <c r="U347" s="5"/>
      <c r="V347" s="5"/>
      <c r="W347" s="5"/>
    </row>
    <row r="348" spans="1:23" x14ac:dyDescent="0.2">
      <c r="A348" s="5">
        <v>50</v>
      </c>
      <c r="B348" s="5">
        <v>0</v>
      </c>
      <c r="C348" s="5">
        <v>0</v>
      </c>
      <c r="D348" s="5">
        <v>1</v>
      </c>
      <c r="E348" s="5">
        <v>205</v>
      </c>
      <c r="F348" s="5">
        <f>ROUND(Source!S333,O348)</f>
        <v>1225.3900000000001</v>
      </c>
      <c r="G348" s="5" t="s">
        <v>74</v>
      </c>
      <c r="H348" s="5" t="s">
        <v>75</v>
      </c>
      <c r="I348" s="5"/>
      <c r="J348" s="5"/>
      <c r="K348" s="5">
        <v>205</v>
      </c>
      <c r="L348" s="5">
        <v>14</v>
      </c>
      <c r="M348" s="5">
        <v>3</v>
      </c>
      <c r="N348" s="5" t="s">
        <v>6</v>
      </c>
      <c r="O348" s="5">
        <v>2</v>
      </c>
      <c r="P348" s="5">
        <f>ROUND(Source!DK333,O348)</f>
        <v>23098.639999999999</v>
      </c>
      <c r="Q348" s="5"/>
      <c r="R348" s="5"/>
      <c r="S348" s="5"/>
      <c r="T348" s="5"/>
      <c r="U348" s="5"/>
      <c r="V348" s="5"/>
      <c r="W348" s="5"/>
    </row>
    <row r="349" spans="1:23" x14ac:dyDescent="0.2">
      <c r="A349" s="5">
        <v>50</v>
      </c>
      <c r="B349" s="5">
        <v>0</v>
      </c>
      <c r="C349" s="5">
        <v>0</v>
      </c>
      <c r="D349" s="5">
        <v>1</v>
      </c>
      <c r="E349" s="5">
        <v>232</v>
      </c>
      <c r="F349" s="5">
        <f>ROUND(Source!BC333,O349)</f>
        <v>0</v>
      </c>
      <c r="G349" s="5" t="s">
        <v>76</v>
      </c>
      <c r="H349" s="5" t="s">
        <v>77</v>
      </c>
      <c r="I349" s="5"/>
      <c r="J349" s="5"/>
      <c r="K349" s="5">
        <v>232</v>
      </c>
      <c r="L349" s="5">
        <v>15</v>
      </c>
      <c r="M349" s="5">
        <v>3</v>
      </c>
      <c r="N349" s="5" t="s">
        <v>6</v>
      </c>
      <c r="O349" s="5">
        <v>2</v>
      </c>
      <c r="P349" s="5">
        <f>ROUND(Source!EU333,O349)</f>
        <v>0</v>
      </c>
      <c r="Q349" s="5"/>
      <c r="R349" s="5"/>
      <c r="S349" s="5"/>
      <c r="T349" s="5"/>
      <c r="U349" s="5"/>
      <c r="V349" s="5"/>
      <c r="W349" s="5"/>
    </row>
    <row r="350" spans="1:23" x14ac:dyDescent="0.2">
      <c r="A350" s="5">
        <v>50</v>
      </c>
      <c r="B350" s="5">
        <v>0</v>
      </c>
      <c r="C350" s="5">
        <v>0</v>
      </c>
      <c r="D350" s="5">
        <v>1</v>
      </c>
      <c r="E350" s="5">
        <v>214</v>
      </c>
      <c r="F350" s="5">
        <f>ROUND(Source!AS333,O350)</f>
        <v>0</v>
      </c>
      <c r="G350" s="5" t="s">
        <v>78</v>
      </c>
      <c r="H350" s="5" t="s">
        <v>79</v>
      </c>
      <c r="I350" s="5"/>
      <c r="J350" s="5"/>
      <c r="K350" s="5">
        <v>214</v>
      </c>
      <c r="L350" s="5">
        <v>16</v>
      </c>
      <c r="M350" s="5">
        <v>3</v>
      </c>
      <c r="N350" s="5" t="s">
        <v>6</v>
      </c>
      <c r="O350" s="5">
        <v>2</v>
      </c>
      <c r="P350" s="5">
        <f>ROUND(Source!EK333,O350)</f>
        <v>0</v>
      </c>
      <c r="Q350" s="5"/>
      <c r="R350" s="5"/>
      <c r="S350" s="5"/>
      <c r="T350" s="5"/>
      <c r="U350" s="5"/>
      <c r="V350" s="5"/>
      <c r="W350" s="5"/>
    </row>
    <row r="351" spans="1:23" x14ac:dyDescent="0.2">
      <c r="A351" s="5">
        <v>50</v>
      </c>
      <c r="B351" s="5">
        <v>0</v>
      </c>
      <c r="C351" s="5">
        <v>0</v>
      </c>
      <c r="D351" s="5">
        <v>1</v>
      </c>
      <c r="E351" s="5">
        <v>215</v>
      </c>
      <c r="F351" s="5">
        <f>ROUND(Source!AT333,O351)</f>
        <v>0</v>
      </c>
      <c r="G351" s="5" t="s">
        <v>80</v>
      </c>
      <c r="H351" s="5" t="s">
        <v>81</v>
      </c>
      <c r="I351" s="5"/>
      <c r="J351" s="5"/>
      <c r="K351" s="5">
        <v>215</v>
      </c>
      <c r="L351" s="5">
        <v>17</v>
      </c>
      <c r="M351" s="5">
        <v>3</v>
      </c>
      <c r="N351" s="5" t="s">
        <v>6</v>
      </c>
      <c r="O351" s="5">
        <v>2</v>
      </c>
      <c r="P351" s="5">
        <f>ROUND(Source!EL333,O351)</f>
        <v>0</v>
      </c>
      <c r="Q351" s="5"/>
      <c r="R351" s="5"/>
      <c r="S351" s="5"/>
      <c r="T351" s="5"/>
      <c r="U351" s="5"/>
      <c r="V351" s="5"/>
      <c r="W351" s="5"/>
    </row>
    <row r="352" spans="1:23" x14ac:dyDescent="0.2">
      <c r="A352" s="5">
        <v>50</v>
      </c>
      <c r="B352" s="5">
        <v>0</v>
      </c>
      <c r="C352" s="5">
        <v>0</v>
      </c>
      <c r="D352" s="5">
        <v>1</v>
      </c>
      <c r="E352" s="5">
        <v>217</v>
      </c>
      <c r="F352" s="5">
        <f>ROUND(Source!AU333,O352)</f>
        <v>2512.06</v>
      </c>
      <c r="G352" s="5" t="s">
        <v>82</v>
      </c>
      <c r="H352" s="5" t="s">
        <v>83</v>
      </c>
      <c r="I352" s="5"/>
      <c r="J352" s="5"/>
      <c r="K352" s="5">
        <v>217</v>
      </c>
      <c r="L352" s="5">
        <v>18</v>
      </c>
      <c r="M352" s="5">
        <v>3</v>
      </c>
      <c r="N352" s="5" t="s">
        <v>6</v>
      </c>
      <c r="O352" s="5">
        <v>2</v>
      </c>
      <c r="P352" s="5">
        <f>ROUND(Source!EM333,O352)</f>
        <v>47352.2</v>
      </c>
      <c r="Q352" s="5"/>
      <c r="R352" s="5"/>
      <c r="S352" s="5"/>
      <c r="T352" s="5"/>
      <c r="U352" s="5"/>
      <c r="V352" s="5"/>
      <c r="W352" s="5"/>
    </row>
    <row r="353" spans="1:206" x14ac:dyDescent="0.2">
      <c r="A353" s="5">
        <v>50</v>
      </c>
      <c r="B353" s="5">
        <v>0</v>
      </c>
      <c r="C353" s="5">
        <v>0</v>
      </c>
      <c r="D353" s="5">
        <v>1</v>
      </c>
      <c r="E353" s="5">
        <v>230</v>
      </c>
      <c r="F353" s="5">
        <f>ROUND(Source!BA333,O353)</f>
        <v>0</v>
      </c>
      <c r="G353" s="5" t="s">
        <v>84</v>
      </c>
      <c r="H353" s="5" t="s">
        <v>85</v>
      </c>
      <c r="I353" s="5"/>
      <c r="J353" s="5"/>
      <c r="K353" s="5">
        <v>230</v>
      </c>
      <c r="L353" s="5">
        <v>19</v>
      </c>
      <c r="M353" s="5">
        <v>3</v>
      </c>
      <c r="N353" s="5" t="s">
        <v>6</v>
      </c>
      <c r="O353" s="5">
        <v>2</v>
      </c>
      <c r="P353" s="5">
        <f>ROUND(Source!ES333,O353)</f>
        <v>0</v>
      </c>
      <c r="Q353" s="5"/>
      <c r="R353" s="5"/>
      <c r="S353" s="5"/>
      <c r="T353" s="5"/>
      <c r="U353" s="5"/>
      <c r="V353" s="5"/>
      <c r="W353" s="5"/>
    </row>
    <row r="354" spans="1:206" x14ac:dyDescent="0.2">
      <c r="A354" s="5">
        <v>50</v>
      </c>
      <c r="B354" s="5">
        <v>0</v>
      </c>
      <c r="C354" s="5">
        <v>0</v>
      </c>
      <c r="D354" s="5">
        <v>1</v>
      </c>
      <c r="E354" s="5">
        <v>206</v>
      </c>
      <c r="F354" s="5">
        <f>ROUND(Source!T333,O354)</f>
        <v>0</v>
      </c>
      <c r="G354" s="5" t="s">
        <v>86</v>
      </c>
      <c r="H354" s="5" t="s">
        <v>87</v>
      </c>
      <c r="I354" s="5"/>
      <c r="J354" s="5"/>
      <c r="K354" s="5">
        <v>206</v>
      </c>
      <c r="L354" s="5">
        <v>20</v>
      </c>
      <c r="M354" s="5">
        <v>3</v>
      </c>
      <c r="N354" s="5" t="s">
        <v>6</v>
      </c>
      <c r="O354" s="5">
        <v>2</v>
      </c>
      <c r="P354" s="5">
        <f>ROUND(Source!DL333,O354)</f>
        <v>0</v>
      </c>
      <c r="Q354" s="5"/>
      <c r="R354" s="5"/>
      <c r="S354" s="5"/>
      <c r="T354" s="5"/>
      <c r="U354" s="5"/>
      <c r="V354" s="5"/>
      <c r="W354" s="5"/>
    </row>
    <row r="355" spans="1:206" x14ac:dyDescent="0.2">
      <c r="A355" s="5">
        <v>50</v>
      </c>
      <c r="B355" s="5">
        <v>0</v>
      </c>
      <c r="C355" s="5">
        <v>0</v>
      </c>
      <c r="D355" s="5">
        <v>1</v>
      </c>
      <c r="E355" s="5">
        <v>207</v>
      </c>
      <c r="F355" s="5">
        <f>Source!U333</f>
        <v>81.376000000000005</v>
      </c>
      <c r="G355" s="5" t="s">
        <v>88</v>
      </c>
      <c r="H355" s="5" t="s">
        <v>89</v>
      </c>
      <c r="I355" s="5"/>
      <c r="J355" s="5"/>
      <c r="K355" s="5">
        <v>207</v>
      </c>
      <c r="L355" s="5">
        <v>21</v>
      </c>
      <c r="M355" s="5">
        <v>3</v>
      </c>
      <c r="N355" s="5" t="s">
        <v>6</v>
      </c>
      <c r="O355" s="5">
        <v>-1</v>
      </c>
      <c r="P355" s="5">
        <f>Source!DM333</f>
        <v>81.376000000000005</v>
      </c>
      <c r="Q355" s="5"/>
      <c r="R355" s="5"/>
      <c r="S355" s="5"/>
      <c r="T355" s="5"/>
      <c r="U355" s="5"/>
      <c r="V355" s="5"/>
      <c r="W355" s="5"/>
    </row>
    <row r="356" spans="1:206" x14ac:dyDescent="0.2">
      <c r="A356" s="5">
        <v>50</v>
      </c>
      <c r="B356" s="5">
        <v>0</v>
      </c>
      <c r="C356" s="5">
        <v>0</v>
      </c>
      <c r="D356" s="5">
        <v>1</v>
      </c>
      <c r="E356" s="5">
        <v>208</v>
      </c>
      <c r="F356" s="5">
        <f>Source!V333</f>
        <v>0</v>
      </c>
      <c r="G356" s="5" t="s">
        <v>90</v>
      </c>
      <c r="H356" s="5" t="s">
        <v>91</v>
      </c>
      <c r="I356" s="5"/>
      <c r="J356" s="5"/>
      <c r="K356" s="5">
        <v>208</v>
      </c>
      <c r="L356" s="5">
        <v>22</v>
      </c>
      <c r="M356" s="5">
        <v>3</v>
      </c>
      <c r="N356" s="5" t="s">
        <v>6</v>
      </c>
      <c r="O356" s="5">
        <v>-1</v>
      </c>
      <c r="P356" s="5">
        <f>Source!DN333</f>
        <v>0</v>
      </c>
      <c r="Q356" s="5"/>
      <c r="R356" s="5"/>
      <c r="S356" s="5"/>
      <c r="T356" s="5"/>
      <c r="U356" s="5"/>
      <c r="V356" s="5"/>
      <c r="W356" s="5"/>
    </row>
    <row r="357" spans="1:206" x14ac:dyDescent="0.2">
      <c r="A357" s="5">
        <v>50</v>
      </c>
      <c r="B357" s="5">
        <v>0</v>
      </c>
      <c r="C357" s="5">
        <v>0</v>
      </c>
      <c r="D357" s="5">
        <v>1</v>
      </c>
      <c r="E357" s="5">
        <v>209</v>
      </c>
      <c r="F357" s="5">
        <f>ROUND(Source!W333,O357)</f>
        <v>0</v>
      </c>
      <c r="G357" s="5" t="s">
        <v>92</v>
      </c>
      <c r="H357" s="5" t="s">
        <v>93</v>
      </c>
      <c r="I357" s="5"/>
      <c r="J357" s="5"/>
      <c r="K357" s="5">
        <v>209</v>
      </c>
      <c r="L357" s="5">
        <v>23</v>
      </c>
      <c r="M357" s="5">
        <v>3</v>
      </c>
      <c r="N357" s="5" t="s">
        <v>6</v>
      </c>
      <c r="O357" s="5">
        <v>2</v>
      </c>
      <c r="P357" s="5">
        <f>ROUND(Source!DO333,O357)</f>
        <v>0</v>
      </c>
      <c r="Q357" s="5"/>
      <c r="R357" s="5"/>
      <c r="S357" s="5"/>
      <c r="T357" s="5"/>
      <c r="U357" s="5"/>
      <c r="V357" s="5"/>
      <c r="W357" s="5"/>
    </row>
    <row r="358" spans="1:206" x14ac:dyDescent="0.2">
      <c r="A358" s="5">
        <v>50</v>
      </c>
      <c r="B358" s="5">
        <v>0</v>
      </c>
      <c r="C358" s="5">
        <v>0</v>
      </c>
      <c r="D358" s="5">
        <v>1</v>
      </c>
      <c r="E358" s="5">
        <v>210</v>
      </c>
      <c r="F358" s="5">
        <f>ROUND(Source!X333,O358)</f>
        <v>796.51</v>
      </c>
      <c r="G358" s="5" t="s">
        <v>94</v>
      </c>
      <c r="H358" s="5" t="s">
        <v>95</v>
      </c>
      <c r="I358" s="5"/>
      <c r="J358" s="5"/>
      <c r="K358" s="5">
        <v>210</v>
      </c>
      <c r="L358" s="5">
        <v>24</v>
      </c>
      <c r="M358" s="5">
        <v>3</v>
      </c>
      <c r="N358" s="5" t="s">
        <v>6</v>
      </c>
      <c r="O358" s="5">
        <v>2</v>
      </c>
      <c r="P358" s="5">
        <f>ROUND(Source!DP333,O358)</f>
        <v>15014.11</v>
      </c>
      <c r="Q358" s="5"/>
      <c r="R358" s="5"/>
      <c r="S358" s="5"/>
      <c r="T358" s="5"/>
      <c r="U358" s="5"/>
      <c r="V358" s="5"/>
      <c r="W358" s="5"/>
    </row>
    <row r="359" spans="1:206" x14ac:dyDescent="0.2">
      <c r="A359" s="5">
        <v>50</v>
      </c>
      <c r="B359" s="5">
        <v>0</v>
      </c>
      <c r="C359" s="5">
        <v>0</v>
      </c>
      <c r="D359" s="5">
        <v>1</v>
      </c>
      <c r="E359" s="5">
        <v>211</v>
      </c>
      <c r="F359" s="5">
        <f>ROUND(Source!Y333,O359)</f>
        <v>490.16</v>
      </c>
      <c r="G359" s="5" t="s">
        <v>96</v>
      </c>
      <c r="H359" s="5" t="s">
        <v>97</v>
      </c>
      <c r="I359" s="5"/>
      <c r="J359" s="5"/>
      <c r="K359" s="5">
        <v>211</v>
      </c>
      <c r="L359" s="5">
        <v>25</v>
      </c>
      <c r="M359" s="5">
        <v>3</v>
      </c>
      <c r="N359" s="5" t="s">
        <v>6</v>
      </c>
      <c r="O359" s="5">
        <v>2</v>
      </c>
      <c r="P359" s="5">
        <f>ROUND(Source!DQ333,O359)</f>
        <v>9239.4500000000007</v>
      </c>
      <c r="Q359" s="5"/>
      <c r="R359" s="5"/>
      <c r="S359" s="5"/>
      <c r="T359" s="5"/>
      <c r="U359" s="5"/>
      <c r="V359" s="5"/>
      <c r="W359" s="5"/>
    </row>
    <row r="360" spans="1:206" x14ac:dyDescent="0.2">
      <c r="A360" s="5">
        <v>50</v>
      </c>
      <c r="B360" s="5">
        <v>0</v>
      </c>
      <c r="C360" s="5">
        <v>0</v>
      </c>
      <c r="D360" s="5">
        <v>1</v>
      </c>
      <c r="E360" s="5">
        <v>224</v>
      </c>
      <c r="F360" s="5">
        <f>ROUND(Source!AR333,O360)</f>
        <v>2512.06</v>
      </c>
      <c r="G360" s="5" t="s">
        <v>98</v>
      </c>
      <c r="H360" s="5" t="s">
        <v>99</v>
      </c>
      <c r="I360" s="5"/>
      <c r="J360" s="5"/>
      <c r="K360" s="5">
        <v>224</v>
      </c>
      <c r="L360" s="5">
        <v>26</v>
      </c>
      <c r="M360" s="5">
        <v>3</v>
      </c>
      <c r="N360" s="5" t="s">
        <v>6</v>
      </c>
      <c r="O360" s="5">
        <v>2</v>
      </c>
      <c r="P360" s="5">
        <f>ROUND(Source!EJ333,O360)</f>
        <v>47352.2</v>
      </c>
      <c r="Q360" s="5"/>
      <c r="R360" s="5"/>
      <c r="S360" s="5"/>
      <c r="T360" s="5"/>
      <c r="U360" s="5"/>
      <c r="V360" s="5"/>
      <c r="W360" s="5"/>
    </row>
    <row r="362" spans="1:206" x14ac:dyDescent="0.2">
      <c r="A362" s="3">
        <v>51</v>
      </c>
      <c r="B362" s="3">
        <f>B20</f>
        <v>1</v>
      </c>
      <c r="C362" s="3">
        <f>A20</f>
        <v>3</v>
      </c>
      <c r="D362" s="3">
        <f>ROW(A20)</f>
        <v>20</v>
      </c>
      <c r="E362" s="3"/>
      <c r="F362" s="3" t="str">
        <f>IF(F20&lt;&gt;"",F20,"")</f>
        <v>Новая локальная смета</v>
      </c>
      <c r="G362" s="3" t="str">
        <f>IF(G20&lt;&gt;"",G20,"")</f>
        <v>Новая локальная смета</v>
      </c>
      <c r="H362" s="3">
        <v>0</v>
      </c>
      <c r="I362" s="3"/>
      <c r="J362" s="3"/>
      <c r="K362" s="3"/>
      <c r="L362" s="3"/>
      <c r="M362" s="3"/>
      <c r="N362" s="3"/>
      <c r="O362" s="3">
        <f t="shared" ref="O362:T362" si="369">ROUND(O39+O184+O247+O290+O333+AB362,2)</f>
        <v>184306.15</v>
      </c>
      <c r="P362" s="3">
        <f t="shared" si="369"/>
        <v>140721.82</v>
      </c>
      <c r="Q362" s="3">
        <f t="shared" si="369"/>
        <v>569.79</v>
      </c>
      <c r="R362" s="3">
        <f t="shared" si="369"/>
        <v>90.5</v>
      </c>
      <c r="S362" s="3">
        <f t="shared" si="369"/>
        <v>43014.54</v>
      </c>
      <c r="T362" s="3">
        <f t="shared" si="369"/>
        <v>0</v>
      </c>
      <c r="U362" s="3">
        <f>U39+U184+U247+U290+U333+AH362</f>
        <v>4787.3029999999999</v>
      </c>
      <c r="V362" s="3">
        <f>V39+V184+V247+V290+V333+AI362</f>
        <v>7.1575000000000006</v>
      </c>
      <c r="W362" s="3">
        <f>ROUND(W39+W184+W247+W290+W333+AJ362,2)</f>
        <v>0</v>
      </c>
      <c r="X362" s="3">
        <f>ROUND(X39+X184+X247+X290+X333+AK362,2)</f>
        <v>37783.910000000003</v>
      </c>
      <c r="Y362" s="3">
        <f>ROUND(Y39+Y184+Y247+Y290+Y333+AL362,2)</f>
        <v>27213.34</v>
      </c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>
        <f t="shared" ref="AO362:BC362" si="370">ROUND(AO39+AO184+AO247+AO290+AO333+BX362,2)</f>
        <v>0</v>
      </c>
      <c r="AP362" s="3">
        <f t="shared" si="370"/>
        <v>0</v>
      </c>
      <c r="AQ362" s="3">
        <f t="shared" si="370"/>
        <v>0</v>
      </c>
      <c r="AR362" s="3">
        <f t="shared" si="370"/>
        <v>249303.4</v>
      </c>
      <c r="AS362" s="3">
        <f t="shared" si="370"/>
        <v>22006.79</v>
      </c>
      <c r="AT362" s="3">
        <f t="shared" si="370"/>
        <v>224784.55</v>
      </c>
      <c r="AU362" s="3">
        <f t="shared" si="370"/>
        <v>2512.06</v>
      </c>
      <c r="AV362" s="3">
        <f t="shared" si="370"/>
        <v>140721.82</v>
      </c>
      <c r="AW362" s="3">
        <f t="shared" si="370"/>
        <v>140721.82</v>
      </c>
      <c r="AX362" s="3">
        <f t="shared" si="370"/>
        <v>0</v>
      </c>
      <c r="AY362" s="3">
        <f t="shared" si="370"/>
        <v>140721.82</v>
      </c>
      <c r="AZ362" s="3">
        <f t="shared" si="370"/>
        <v>0</v>
      </c>
      <c r="BA362" s="3">
        <f t="shared" si="370"/>
        <v>0</v>
      </c>
      <c r="BB362" s="3">
        <f t="shared" si="370"/>
        <v>0</v>
      </c>
      <c r="BC362" s="3">
        <f t="shared" si="370"/>
        <v>0</v>
      </c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  <c r="CC362" s="3"/>
      <c r="CD362" s="3"/>
      <c r="CE362" s="3"/>
      <c r="CF362" s="3"/>
      <c r="CG362" s="3"/>
      <c r="CH362" s="3"/>
      <c r="CI362" s="3"/>
      <c r="CJ362" s="3"/>
      <c r="CK362" s="3"/>
      <c r="CL362" s="3"/>
      <c r="CM362" s="3"/>
      <c r="CN362" s="3"/>
      <c r="CO362" s="3"/>
      <c r="CP362" s="3"/>
      <c r="CQ362" s="3"/>
      <c r="CR362" s="3"/>
      <c r="CS362" s="3"/>
      <c r="CT362" s="3"/>
      <c r="CU362" s="3"/>
      <c r="CV362" s="3"/>
      <c r="CW362" s="3"/>
      <c r="CX362" s="3"/>
      <c r="CY362" s="3"/>
      <c r="CZ362" s="3"/>
      <c r="DA362" s="3"/>
      <c r="DB362" s="3"/>
      <c r="DC362" s="3"/>
      <c r="DD362" s="3"/>
      <c r="DE362" s="3"/>
      <c r="DF362" s="3"/>
      <c r="DG362" s="4">
        <f t="shared" ref="DG362:DL362" si="371">ROUND(DG39+DG184+DG247+DG290+DG333+DT362,2)</f>
        <v>2122731.65</v>
      </c>
      <c r="DH362" s="4">
        <f t="shared" si="371"/>
        <v>1823029.06</v>
      </c>
      <c r="DI362" s="4">
        <f t="shared" si="371"/>
        <v>3720.75</v>
      </c>
      <c r="DJ362" s="4">
        <f t="shared" si="371"/>
        <v>590.9</v>
      </c>
      <c r="DK362" s="4">
        <f t="shared" si="371"/>
        <v>295981.84000000003</v>
      </c>
      <c r="DL362" s="4">
        <f t="shared" si="371"/>
        <v>0</v>
      </c>
      <c r="DM362" s="4">
        <f>DM39+DM184+DM247+DM290+DM333+DZ362</f>
        <v>4787.3029999999999</v>
      </c>
      <c r="DN362" s="4">
        <f>DN39+DN184+DN247+DN290+DN333+EA362</f>
        <v>7.1575000000000006</v>
      </c>
      <c r="DO362" s="4">
        <f>ROUND(DO39+DO184+DO247+DO290+DO333+EB362,2)</f>
        <v>0</v>
      </c>
      <c r="DP362" s="4">
        <f>ROUND(DP39+DP184+DP247+DP290+DP333+EC362,2)</f>
        <v>256541.75</v>
      </c>
      <c r="DQ362" s="4">
        <f>ROUND(DQ39+DQ184+DQ247+DQ290+DQ333+ED362,2)</f>
        <v>183741.82</v>
      </c>
      <c r="DR362" s="4"/>
      <c r="DS362" s="4"/>
      <c r="DT362" s="4"/>
      <c r="DU362" s="4"/>
      <c r="DV362" s="4"/>
      <c r="DW362" s="4"/>
      <c r="DX362" s="4"/>
      <c r="DY362" s="4"/>
      <c r="DZ362" s="4"/>
      <c r="EA362" s="4"/>
      <c r="EB362" s="4"/>
      <c r="EC362" s="4"/>
      <c r="ED362" s="4"/>
      <c r="EE362" s="4"/>
      <c r="EF362" s="4"/>
      <c r="EG362" s="4">
        <f t="shared" ref="EG362:EU362" si="372">ROUND(EG39+EG184+EG247+EG290+EG333+FP362,2)</f>
        <v>0</v>
      </c>
      <c r="EH362" s="4">
        <f t="shared" si="372"/>
        <v>0</v>
      </c>
      <c r="EI362" s="4">
        <f t="shared" si="372"/>
        <v>0</v>
      </c>
      <c r="EJ362" s="4">
        <f t="shared" si="372"/>
        <v>2563015.2200000002</v>
      </c>
      <c r="EK362" s="4">
        <f t="shared" si="372"/>
        <v>143704.34</v>
      </c>
      <c r="EL362" s="4">
        <f t="shared" si="372"/>
        <v>2371958.6800000002</v>
      </c>
      <c r="EM362" s="4">
        <f t="shared" si="372"/>
        <v>47352.2</v>
      </c>
      <c r="EN362" s="4">
        <f t="shared" si="372"/>
        <v>1823029.06</v>
      </c>
      <c r="EO362" s="4">
        <f t="shared" si="372"/>
        <v>1823029.06</v>
      </c>
      <c r="EP362" s="4">
        <f t="shared" si="372"/>
        <v>0</v>
      </c>
      <c r="EQ362" s="4">
        <f t="shared" si="372"/>
        <v>1823029.06</v>
      </c>
      <c r="ER362" s="4">
        <f t="shared" si="372"/>
        <v>0</v>
      </c>
      <c r="ES362" s="4">
        <f t="shared" si="372"/>
        <v>0</v>
      </c>
      <c r="ET362" s="4">
        <f t="shared" si="372"/>
        <v>0</v>
      </c>
      <c r="EU362" s="4">
        <f t="shared" si="372"/>
        <v>0</v>
      </c>
      <c r="EV362" s="4"/>
      <c r="EW362" s="4"/>
      <c r="EX362" s="4"/>
      <c r="EY362" s="4"/>
      <c r="EZ362" s="4"/>
      <c r="FA362" s="4"/>
      <c r="FB362" s="4"/>
      <c r="FC362" s="4"/>
      <c r="FD362" s="4"/>
      <c r="FE362" s="4"/>
      <c r="FF362" s="4"/>
      <c r="FG362" s="4"/>
      <c r="FH362" s="4"/>
      <c r="FI362" s="4"/>
      <c r="FJ362" s="4"/>
      <c r="FK362" s="4"/>
      <c r="FL362" s="4"/>
      <c r="FM362" s="4"/>
      <c r="FN362" s="4"/>
      <c r="FO362" s="4"/>
      <c r="FP362" s="4"/>
      <c r="FQ362" s="4"/>
      <c r="FR362" s="4"/>
      <c r="FS362" s="4"/>
      <c r="FT362" s="4"/>
      <c r="FU362" s="4"/>
      <c r="FV362" s="4"/>
      <c r="FW362" s="4"/>
      <c r="FX362" s="4"/>
      <c r="FY362" s="4"/>
      <c r="FZ362" s="4"/>
      <c r="GA362" s="4"/>
      <c r="GB362" s="4"/>
      <c r="GC362" s="4"/>
      <c r="GD362" s="4"/>
      <c r="GE362" s="4"/>
      <c r="GF362" s="4"/>
      <c r="GG362" s="4"/>
      <c r="GH362" s="4"/>
      <c r="GI362" s="4"/>
      <c r="GJ362" s="4"/>
      <c r="GK362" s="4"/>
      <c r="GL362" s="4"/>
      <c r="GM362" s="4"/>
      <c r="GN362" s="4"/>
      <c r="GO362" s="4"/>
      <c r="GP362" s="4"/>
      <c r="GQ362" s="4"/>
      <c r="GR362" s="4"/>
      <c r="GS362" s="4"/>
      <c r="GT362" s="4"/>
      <c r="GU362" s="4"/>
      <c r="GV362" s="4"/>
      <c r="GW362" s="4"/>
      <c r="GX362" s="4">
        <v>0</v>
      </c>
    </row>
    <row r="364" spans="1:206" x14ac:dyDescent="0.2">
      <c r="A364" s="5">
        <v>50</v>
      </c>
      <c r="B364" s="5">
        <v>0</v>
      </c>
      <c r="C364" s="5">
        <v>0</v>
      </c>
      <c r="D364" s="5">
        <v>1</v>
      </c>
      <c r="E364" s="5">
        <v>201</v>
      </c>
      <c r="F364" s="5">
        <f>ROUND(Source!O362,O364)</f>
        <v>184306.15</v>
      </c>
      <c r="G364" s="5" t="s">
        <v>48</v>
      </c>
      <c r="H364" s="5" t="s">
        <v>49</v>
      </c>
      <c r="I364" s="5"/>
      <c r="J364" s="5"/>
      <c r="K364" s="5">
        <v>201</v>
      </c>
      <c r="L364" s="5">
        <v>1</v>
      </c>
      <c r="M364" s="5">
        <v>3</v>
      </c>
      <c r="N364" s="5" t="s">
        <v>6</v>
      </c>
      <c r="O364" s="5">
        <v>2</v>
      </c>
      <c r="P364" s="5">
        <f>ROUND(Source!DG362,O364)</f>
        <v>2122731.65</v>
      </c>
      <c r="Q364" s="5"/>
      <c r="R364" s="5"/>
      <c r="S364" s="5"/>
      <c r="T364" s="5"/>
      <c r="U364" s="5"/>
      <c r="V364" s="5"/>
      <c r="W364" s="5"/>
    </row>
    <row r="365" spans="1:206" x14ac:dyDescent="0.2">
      <c r="A365" s="5">
        <v>50</v>
      </c>
      <c r="B365" s="5">
        <v>0</v>
      </c>
      <c r="C365" s="5">
        <v>0</v>
      </c>
      <c r="D365" s="5">
        <v>1</v>
      </c>
      <c r="E365" s="5">
        <v>202</v>
      </c>
      <c r="F365" s="5">
        <f>ROUND(Source!P362,O365)</f>
        <v>140721.82</v>
      </c>
      <c r="G365" s="5" t="s">
        <v>50</v>
      </c>
      <c r="H365" s="5" t="s">
        <v>51</v>
      </c>
      <c r="I365" s="5"/>
      <c r="J365" s="5"/>
      <c r="K365" s="5">
        <v>202</v>
      </c>
      <c r="L365" s="5">
        <v>2</v>
      </c>
      <c r="M365" s="5">
        <v>3</v>
      </c>
      <c r="N365" s="5" t="s">
        <v>6</v>
      </c>
      <c r="O365" s="5">
        <v>2</v>
      </c>
      <c r="P365" s="5">
        <f>ROUND(Source!DH362,O365)</f>
        <v>1823029.06</v>
      </c>
      <c r="Q365" s="5"/>
      <c r="R365" s="5"/>
      <c r="S365" s="5"/>
      <c r="T365" s="5"/>
      <c r="U365" s="5"/>
      <c r="V365" s="5"/>
      <c r="W365" s="5"/>
    </row>
    <row r="366" spans="1:206" x14ac:dyDescent="0.2">
      <c r="A366" s="5">
        <v>50</v>
      </c>
      <c r="B366" s="5">
        <v>0</v>
      </c>
      <c r="C366" s="5">
        <v>0</v>
      </c>
      <c r="D366" s="5">
        <v>1</v>
      </c>
      <c r="E366" s="5">
        <v>222</v>
      </c>
      <c r="F366" s="5">
        <f>ROUND(Source!AO362,O366)</f>
        <v>0</v>
      </c>
      <c r="G366" s="5" t="s">
        <v>52</v>
      </c>
      <c r="H366" s="5" t="s">
        <v>53</v>
      </c>
      <c r="I366" s="5"/>
      <c r="J366" s="5"/>
      <c r="K366" s="5">
        <v>222</v>
      </c>
      <c r="L366" s="5">
        <v>3</v>
      </c>
      <c r="M366" s="5">
        <v>3</v>
      </c>
      <c r="N366" s="5" t="s">
        <v>6</v>
      </c>
      <c r="O366" s="5">
        <v>2</v>
      </c>
      <c r="P366" s="5">
        <f>ROUND(Source!EG362,O366)</f>
        <v>0</v>
      </c>
      <c r="Q366" s="5"/>
      <c r="R366" s="5"/>
      <c r="S366" s="5"/>
      <c r="T366" s="5"/>
      <c r="U366" s="5"/>
      <c r="V366" s="5"/>
      <c r="W366" s="5"/>
    </row>
    <row r="367" spans="1:206" x14ac:dyDescent="0.2">
      <c r="A367" s="5">
        <v>50</v>
      </c>
      <c r="B367" s="5">
        <v>0</v>
      </c>
      <c r="C367" s="5">
        <v>0</v>
      </c>
      <c r="D367" s="5">
        <v>1</v>
      </c>
      <c r="E367" s="5">
        <v>225</v>
      </c>
      <c r="F367" s="5">
        <f>ROUND(Source!AV362,O367)</f>
        <v>140721.82</v>
      </c>
      <c r="G367" s="5" t="s">
        <v>54</v>
      </c>
      <c r="H367" s="5" t="s">
        <v>55</v>
      </c>
      <c r="I367" s="5"/>
      <c r="J367" s="5"/>
      <c r="K367" s="5">
        <v>225</v>
      </c>
      <c r="L367" s="5">
        <v>4</v>
      </c>
      <c r="M367" s="5">
        <v>3</v>
      </c>
      <c r="N367" s="5" t="s">
        <v>6</v>
      </c>
      <c r="O367" s="5">
        <v>2</v>
      </c>
      <c r="P367" s="5">
        <f>ROUND(Source!EN362,O367)</f>
        <v>1823029.06</v>
      </c>
      <c r="Q367" s="5"/>
      <c r="R367" s="5"/>
      <c r="S367" s="5"/>
      <c r="T367" s="5"/>
      <c r="U367" s="5"/>
      <c r="V367" s="5"/>
      <c r="W367" s="5"/>
    </row>
    <row r="368" spans="1:206" x14ac:dyDescent="0.2">
      <c r="A368" s="5">
        <v>50</v>
      </c>
      <c r="B368" s="5">
        <v>0</v>
      </c>
      <c r="C368" s="5">
        <v>0</v>
      </c>
      <c r="D368" s="5">
        <v>1</v>
      </c>
      <c r="E368" s="5">
        <v>226</v>
      </c>
      <c r="F368" s="5">
        <f>ROUND(Source!AW362,O368)</f>
        <v>140721.82</v>
      </c>
      <c r="G368" s="5" t="s">
        <v>56</v>
      </c>
      <c r="H368" s="5" t="s">
        <v>57</v>
      </c>
      <c r="I368" s="5"/>
      <c r="J368" s="5"/>
      <c r="K368" s="5">
        <v>226</v>
      </c>
      <c r="L368" s="5">
        <v>5</v>
      </c>
      <c r="M368" s="5">
        <v>3</v>
      </c>
      <c r="N368" s="5" t="s">
        <v>6</v>
      </c>
      <c r="O368" s="5">
        <v>2</v>
      </c>
      <c r="P368" s="5">
        <f>ROUND(Source!EO362,O368)</f>
        <v>1823029.06</v>
      </c>
      <c r="Q368" s="5"/>
      <c r="R368" s="5"/>
      <c r="S368" s="5"/>
      <c r="T368" s="5"/>
      <c r="U368" s="5"/>
      <c r="V368" s="5"/>
      <c r="W368" s="5"/>
    </row>
    <row r="369" spans="1:23" x14ac:dyDescent="0.2">
      <c r="A369" s="5">
        <v>50</v>
      </c>
      <c r="B369" s="5">
        <v>0</v>
      </c>
      <c r="C369" s="5">
        <v>0</v>
      </c>
      <c r="D369" s="5">
        <v>1</v>
      </c>
      <c r="E369" s="5">
        <v>227</v>
      </c>
      <c r="F369" s="5">
        <f>ROUND(Source!AX362,O369)</f>
        <v>0</v>
      </c>
      <c r="G369" s="5" t="s">
        <v>58</v>
      </c>
      <c r="H369" s="5" t="s">
        <v>59</v>
      </c>
      <c r="I369" s="5"/>
      <c r="J369" s="5"/>
      <c r="K369" s="5">
        <v>227</v>
      </c>
      <c r="L369" s="5">
        <v>6</v>
      </c>
      <c r="M369" s="5">
        <v>3</v>
      </c>
      <c r="N369" s="5" t="s">
        <v>6</v>
      </c>
      <c r="O369" s="5">
        <v>2</v>
      </c>
      <c r="P369" s="5">
        <f>ROUND(Source!EP362,O369)</f>
        <v>0</v>
      </c>
      <c r="Q369" s="5"/>
      <c r="R369" s="5"/>
      <c r="S369" s="5"/>
      <c r="T369" s="5"/>
      <c r="U369" s="5"/>
      <c r="V369" s="5"/>
      <c r="W369" s="5"/>
    </row>
    <row r="370" spans="1:23" x14ac:dyDescent="0.2">
      <c r="A370" s="5">
        <v>50</v>
      </c>
      <c r="B370" s="5">
        <v>0</v>
      </c>
      <c r="C370" s="5">
        <v>0</v>
      </c>
      <c r="D370" s="5">
        <v>1</v>
      </c>
      <c r="E370" s="5">
        <v>228</v>
      </c>
      <c r="F370" s="5">
        <f>ROUND(Source!AY362,O370)</f>
        <v>140721.82</v>
      </c>
      <c r="G370" s="5" t="s">
        <v>60</v>
      </c>
      <c r="H370" s="5" t="s">
        <v>61</v>
      </c>
      <c r="I370" s="5"/>
      <c r="J370" s="5"/>
      <c r="K370" s="5">
        <v>228</v>
      </c>
      <c r="L370" s="5">
        <v>7</v>
      </c>
      <c r="M370" s="5">
        <v>3</v>
      </c>
      <c r="N370" s="5" t="s">
        <v>6</v>
      </c>
      <c r="O370" s="5">
        <v>2</v>
      </c>
      <c r="P370" s="5">
        <f>ROUND(Source!EQ362,O370)</f>
        <v>1823029.06</v>
      </c>
      <c r="Q370" s="5"/>
      <c r="R370" s="5"/>
      <c r="S370" s="5"/>
      <c r="T370" s="5"/>
      <c r="U370" s="5"/>
      <c r="V370" s="5"/>
      <c r="W370" s="5"/>
    </row>
    <row r="371" spans="1:23" x14ac:dyDescent="0.2">
      <c r="A371" s="5">
        <v>50</v>
      </c>
      <c r="B371" s="5">
        <v>0</v>
      </c>
      <c r="C371" s="5">
        <v>0</v>
      </c>
      <c r="D371" s="5">
        <v>1</v>
      </c>
      <c r="E371" s="5">
        <v>216</v>
      </c>
      <c r="F371" s="5">
        <f>ROUND(Source!AP362,O371)</f>
        <v>0</v>
      </c>
      <c r="G371" s="5" t="s">
        <v>62</v>
      </c>
      <c r="H371" s="5" t="s">
        <v>63</v>
      </c>
      <c r="I371" s="5"/>
      <c r="J371" s="5"/>
      <c r="K371" s="5">
        <v>216</v>
      </c>
      <c r="L371" s="5">
        <v>8</v>
      </c>
      <c r="M371" s="5">
        <v>3</v>
      </c>
      <c r="N371" s="5" t="s">
        <v>6</v>
      </c>
      <c r="O371" s="5">
        <v>2</v>
      </c>
      <c r="P371" s="5">
        <f>ROUND(Source!EH362,O371)</f>
        <v>0</v>
      </c>
      <c r="Q371" s="5"/>
      <c r="R371" s="5"/>
      <c r="S371" s="5"/>
      <c r="T371" s="5"/>
      <c r="U371" s="5"/>
      <c r="V371" s="5"/>
      <c r="W371" s="5"/>
    </row>
    <row r="372" spans="1:23" x14ac:dyDescent="0.2">
      <c r="A372" s="5">
        <v>50</v>
      </c>
      <c r="B372" s="5">
        <v>0</v>
      </c>
      <c r="C372" s="5">
        <v>0</v>
      </c>
      <c r="D372" s="5">
        <v>1</v>
      </c>
      <c r="E372" s="5">
        <v>223</v>
      </c>
      <c r="F372" s="5">
        <f>ROUND(Source!AQ362,O372)</f>
        <v>0</v>
      </c>
      <c r="G372" s="5" t="s">
        <v>64</v>
      </c>
      <c r="H372" s="5" t="s">
        <v>65</v>
      </c>
      <c r="I372" s="5"/>
      <c r="J372" s="5"/>
      <c r="K372" s="5">
        <v>223</v>
      </c>
      <c r="L372" s="5">
        <v>9</v>
      </c>
      <c r="M372" s="5">
        <v>3</v>
      </c>
      <c r="N372" s="5" t="s">
        <v>6</v>
      </c>
      <c r="O372" s="5">
        <v>2</v>
      </c>
      <c r="P372" s="5">
        <f>ROUND(Source!EI362,O372)</f>
        <v>0</v>
      </c>
      <c r="Q372" s="5"/>
      <c r="R372" s="5"/>
      <c r="S372" s="5"/>
      <c r="T372" s="5"/>
      <c r="U372" s="5"/>
      <c r="V372" s="5"/>
      <c r="W372" s="5"/>
    </row>
    <row r="373" spans="1:23" x14ac:dyDescent="0.2">
      <c r="A373" s="5">
        <v>50</v>
      </c>
      <c r="B373" s="5">
        <v>0</v>
      </c>
      <c r="C373" s="5">
        <v>0</v>
      </c>
      <c r="D373" s="5">
        <v>1</v>
      </c>
      <c r="E373" s="5">
        <v>229</v>
      </c>
      <c r="F373" s="5">
        <f>ROUND(Source!AZ362,O373)</f>
        <v>0</v>
      </c>
      <c r="G373" s="5" t="s">
        <v>66</v>
      </c>
      <c r="H373" s="5" t="s">
        <v>67</v>
      </c>
      <c r="I373" s="5"/>
      <c r="J373" s="5"/>
      <c r="K373" s="5">
        <v>229</v>
      </c>
      <c r="L373" s="5">
        <v>10</v>
      </c>
      <c r="M373" s="5">
        <v>3</v>
      </c>
      <c r="N373" s="5" t="s">
        <v>6</v>
      </c>
      <c r="O373" s="5">
        <v>2</v>
      </c>
      <c r="P373" s="5">
        <f>ROUND(Source!ER362,O373)</f>
        <v>0</v>
      </c>
      <c r="Q373" s="5"/>
      <c r="R373" s="5"/>
      <c r="S373" s="5"/>
      <c r="T373" s="5"/>
      <c r="U373" s="5"/>
      <c r="V373" s="5"/>
      <c r="W373" s="5"/>
    </row>
    <row r="374" spans="1:23" x14ac:dyDescent="0.2">
      <c r="A374" s="5">
        <v>50</v>
      </c>
      <c r="B374" s="5">
        <v>0</v>
      </c>
      <c r="C374" s="5">
        <v>0</v>
      </c>
      <c r="D374" s="5">
        <v>1</v>
      </c>
      <c r="E374" s="5">
        <v>203</v>
      </c>
      <c r="F374" s="5">
        <f>ROUND(Source!Q362,O374)</f>
        <v>569.79</v>
      </c>
      <c r="G374" s="5" t="s">
        <v>68</v>
      </c>
      <c r="H374" s="5" t="s">
        <v>69</v>
      </c>
      <c r="I374" s="5"/>
      <c r="J374" s="5"/>
      <c r="K374" s="5">
        <v>203</v>
      </c>
      <c r="L374" s="5">
        <v>11</v>
      </c>
      <c r="M374" s="5">
        <v>3</v>
      </c>
      <c r="N374" s="5" t="s">
        <v>6</v>
      </c>
      <c r="O374" s="5">
        <v>2</v>
      </c>
      <c r="P374" s="5">
        <f>ROUND(Source!DI362,O374)</f>
        <v>3720.75</v>
      </c>
      <c r="Q374" s="5"/>
      <c r="R374" s="5"/>
      <c r="S374" s="5"/>
      <c r="T374" s="5"/>
      <c r="U374" s="5"/>
      <c r="V374" s="5"/>
      <c r="W374" s="5"/>
    </row>
    <row r="375" spans="1:23" x14ac:dyDescent="0.2">
      <c r="A375" s="5">
        <v>50</v>
      </c>
      <c r="B375" s="5">
        <v>0</v>
      </c>
      <c r="C375" s="5">
        <v>0</v>
      </c>
      <c r="D375" s="5">
        <v>1</v>
      </c>
      <c r="E375" s="5">
        <v>231</v>
      </c>
      <c r="F375" s="5">
        <f>ROUND(Source!BB362,O375)</f>
        <v>0</v>
      </c>
      <c r="G375" s="5" t="s">
        <v>70</v>
      </c>
      <c r="H375" s="5" t="s">
        <v>71</v>
      </c>
      <c r="I375" s="5"/>
      <c r="J375" s="5"/>
      <c r="K375" s="5">
        <v>231</v>
      </c>
      <c r="L375" s="5">
        <v>12</v>
      </c>
      <c r="M375" s="5">
        <v>3</v>
      </c>
      <c r="N375" s="5" t="s">
        <v>6</v>
      </c>
      <c r="O375" s="5">
        <v>2</v>
      </c>
      <c r="P375" s="5">
        <f>ROUND(Source!ET362,O375)</f>
        <v>0</v>
      </c>
      <c r="Q375" s="5"/>
      <c r="R375" s="5"/>
      <c r="S375" s="5"/>
      <c r="T375" s="5"/>
      <c r="U375" s="5"/>
      <c r="V375" s="5"/>
      <c r="W375" s="5"/>
    </row>
    <row r="376" spans="1:23" x14ac:dyDescent="0.2">
      <c r="A376" s="5">
        <v>50</v>
      </c>
      <c r="B376" s="5">
        <v>0</v>
      </c>
      <c r="C376" s="5">
        <v>0</v>
      </c>
      <c r="D376" s="5">
        <v>1</v>
      </c>
      <c r="E376" s="5">
        <v>204</v>
      </c>
      <c r="F376" s="5">
        <f>ROUND(Source!R362,O376)</f>
        <v>90.5</v>
      </c>
      <c r="G376" s="5" t="s">
        <v>72</v>
      </c>
      <c r="H376" s="5" t="s">
        <v>73</v>
      </c>
      <c r="I376" s="5"/>
      <c r="J376" s="5"/>
      <c r="K376" s="5">
        <v>204</v>
      </c>
      <c r="L376" s="5">
        <v>13</v>
      </c>
      <c r="M376" s="5">
        <v>3</v>
      </c>
      <c r="N376" s="5" t="s">
        <v>6</v>
      </c>
      <c r="O376" s="5">
        <v>2</v>
      </c>
      <c r="P376" s="5">
        <f>ROUND(Source!DJ362,O376)</f>
        <v>590.9</v>
      </c>
      <c r="Q376" s="5"/>
      <c r="R376" s="5"/>
      <c r="S376" s="5"/>
      <c r="T376" s="5"/>
      <c r="U376" s="5"/>
      <c r="V376" s="5"/>
      <c r="W376" s="5"/>
    </row>
    <row r="377" spans="1:23" x14ac:dyDescent="0.2">
      <c r="A377" s="5">
        <v>50</v>
      </c>
      <c r="B377" s="5">
        <v>0</v>
      </c>
      <c r="C377" s="5">
        <v>0</v>
      </c>
      <c r="D377" s="5">
        <v>1</v>
      </c>
      <c r="E377" s="5">
        <v>205</v>
      </c>
      <c r="F377" s="5">
        <f>ROUND(Source!S362,O377)</f>
        <v>43014.54</v>
      </c>
      <c r="G377" s="5" t="s">
        <v>74</v>
      </c>
      <c r="H377" s="5" t="s">
        <v>75</v>
      </c>
      <c r="I377" s="5"/>
      <c r="J377" s="5"/>
      <c r="K377" s="5">
        <v>205</v>
      </c>
      <c r="L377" s="5">
        <v>14</v>
      </c>
      <c r="M377" s="5">
        <v>3</v>
      </c>
      <c r="N377" s="5" t="s">
        <v>6</v>
      </c>
      <c r="O377" s="5">
        <v>2</v>
      </c>
      <c r="P377" s="5">
        <f>ROUND(Source!DK362,O377)</f>
        <v>295981.84000000003</v>
      </c>
      <c r="Q377" s="5"/>
      <c r="R377" s="5"/>
      <c r="S377" s="5"/>
      <c r="T377" s="5"/>
      <c r="U377" s="5"/>
      <c r="V377" s="5"/>
      <c r="W377" s="5"/>
    </row>
    <row r="378" spans="1:23" x14ac:dyDescent="0.2">
      <c r="A378" s="5">
        <v>50</v>
      </c>
      <c r="B378" s="5">
        <v>0</v>
      </c>
      <c r="C378" s="5">
        <v>0</v>
      </c>
      <c r="D378" s="5">
        <v>1</v>
      </c>
      <c r="E378" s="5">
        <v>232</v>
      </c>
      <c r="F378" s="5">
        <f>ROUND(Source!BC362,O378)</f>
        <v>0</v>
      </c>
      <c r="G378" s="5" t="s">
        <v>76</v>
      </c>
      <c r="H378" s="5" t="s">
        <v>77</v>
      </c>
      <c r="I378" s="5"/>
      <c r="J378" s="5"/>
      <c r="K378" s="5">
        <v>232</v>
      </c>
      <c r="L378" s="5">
        <v>15</v>
      </c>
      <c r="M378" s="5">
        <v>3</v>
      </c>
      <c r="N378" s="5" t="s">
        <v>6</v>
      </c>
      <c r="O378" s="5">
        <v>2</v>
      </c>
      <c r="P378" s="5">
        <f>ROUND(Source!EU362,O378)</f>
        <v>0</v>
      </c>
      <c r="Q378" s="5"/>
      <c r="R378" s="5"/>
      <c r="S378" s="5"/>
      <c r="T378" s="5"/>
      <c r="U378" s="5"/>
      <c r="V378" s="5"/>
      <c r="W378" s="5"/>
    </row>
    <row r="379" spans="1:23" x14ac:dyDescent="0.2">
      <c r="A379" s="5">
        <v>50</v>
      </c>
      <c r="B379" s="5">
        <v>0</v>
      </c>
      <c r="C379" s="5">
        <v>0</v>
      </c>
      <c r="D379" s="5">
        <v>1</v>
      </c>
      <c r="E379" s="5">
        <v>214</v>
      </c>
      <c r="F379" s="5">
        <f>ROUND(Source!AS362,O379)</f>
        <v>22006.79</v>
      </c>
      <c r="G379" s="5" t="s">
        <v>78</v>
      </c>
      <c r="H379" s="5" t="s">
        <v>79</v>
      </c>
      <c r="I379" s="5"/>
      <c r="J379" s="5"/>
      <c r="K379" s="5">
        <v>214</v>
      </c>
      <c r="L379" s="5">
        <v>16</v>
      </c>
      <c r="M379" s="5">
        <v>3</v>
      </c>
      <c r="N379" s="5" t="s">
        <v>6</v>
      </c>
      <c r="O379" s="5">
        <v>2</v>
      </c>
      <c r="P379" s="5">
        <f>ROUND(Source!EK362,O379)</f>
        <v>143704.34</v>
      </c>
      <c r="Q379" s="5"/>
      <c r="R379" s="5"/>
      <c r="S379" s="5"/>
      <c r="T379" s="5"/>
      <c r="U379" s="5"/>
      <c r="V379" s="5"/>
      <c r="W379" s="5"/>
    </row>
    <row r="380" spans="1:23" x14ac:dyDescent="0.2">
      <c r="A380" s="5">
        <v>50</v>
      </c>
      <c r="B380" s="5">
        <v>0</v>
      </c>
      <c r="C380" s="5">
        <v>0</v>
      </c>
      <c r="D380" s="5">
        <v>1</v>
      </c>
      <c r="E380" s="5">
        <v>215</v>
      </c>
      <c r="F380" s="5">
        <f>ROUND(Source!AT362,O380)</f>
        <v>224784.55</v>
      </c>
      <c r="G380" s="5" t="s">
        <v>80</v>
      </c>
      <c r="H380" s="5" t="s">
        <v>81</v>
      </c>
      <c r="I380" s="5"/>
      <c r="J380" s="5"/>
      <c r="K380" s="5">
        <v>215</v>
      </c>
      <c r="L380" s="5">
        <v>17</v>
      </c>
      <c r="M380" s="5">
        <v>3</v>
      </c>
      <c r="N380" s="5" t="s">
        <v>6</v>
      </c>
      <c r="O380" s="5">
        <v>2</v>
      </c>
      <c r="P380" s="5">
        <f>ROUND(Source!EL362,O380)</f>
        <v>2371958.6800000002</v>
      </c>
      <c r="Q380" s="5"/>
      <c r="R380" s="5"/>
      <c r="S380" s="5"/>
      <c r="T380" s="5"/>
      <c r="U380" s="5"/>
      <c r="V380" s="5"/>
      <c r="W380" s="5"/>
    </row>
    <row r="381" spans="1:23" x14ac:dyDescent="0.2">
      <c r="A381" s="5">
        <v>50</v>
      </c>
      <c r="B381" s="5">
        <v>0</v>
      </c>
      <c r="C381" s="5">
        <v>0</v>
      </c>
      <c r="D381" s="5">
        <v>1</v>
      </c>
      <c r="E381" s="5">
        <v>217</v>
      </c>
      <c r="F381" s="5">
        <f>ROUND(Source!AU362,O381)</f>
        <v>2512.06</v>
      </c>
      <c r="G381" s="5" t="s">
        <v>82</v>
      </c>
      <c r="H381" s="5" t="s">
        <v>83</v>
      </c>
      <c r="I381" s="5"/>
      <c r="J381" s="5"/>
      <c r="K381" s="5">
        <v>217</v>
      </c>
      <c r="L381" s="5">
        <v>18</v>
      </c>
      <c r="M381" s="5">
        <v>3</v>
      </c>
      <c r="N381" s="5" t="s">
        <v>6</v>
      </c>
      <c r="O381" s="5">
        <v>2</v>
      </c>
      <c r="P381" s="5">
        <f>ROUND(Source!EM362,O381)</f>
        <v>47352.2</v>
      </c>
      <c r="Q381" s="5"/>
      <c r="R381" s="5"/>
      <c r="S381" s="5"/>
      <c r="T381" s="5"/>
      <c r="U381" s="5"/>
      <c r="V381" s="5"/>
      <c r="W381" s="5"/>
    </row>
    <row r="382" spans="1:23" x14ac:dyDescent="0.2">
      <c r="A382" s="5">
        <v>50</v>
      </c>
      <c r="B382" s="5">
        <v>0</v>
      </c>
      <c r="C382" s="5">
        <v>0</v>
      </c>
      <c r="D382" s="5">
        <v>1</v>
      </c>
      <c r="E382" s="5">
        <v>230</v>
      </c>
      <c r="F382" s="5">
        <f>ROUND(Source!BA362,O382)</f>
        <v>0</v>
      </c>
      <c r="G382" s="5" t="s">
        <v>84</v>
      </c>
      <c r="H382" s="5" t="s">
        <v>85</v>
      </c>
      <c r="I382" s="5"/>
      <c r="J382" s="5"/>
      <c r="K382" s="5">
        <v>230</v>
      </c>
      <c r="L382" s="5">
        <v>19</v>
      </c>
      <c r="M382" s="5">
        <v>3</v>
      </c>
      <c r="N382" s="5" t="s">
        <v>6</v>
      </c>
      <c r="O382" s="5">
        <v>2</v>
      </c>
      <c r="P382" s="5">
        <f>ROUND(Source!ES362,O382)</f>
        <v>0</v>
      </c>
      <c r="Q382" s="5"/>
      <c r="R382" s="5"/>
      <c r="S382" s="5"/>
      <c r="T382" s="5"/>
      <c r="U382" s="5"/>
      <c r="V382" s="5"/>
      <c r="W382" s="5"/>
    </row>
    <row r="383" spans="1:23" x14ac:dyDescent="0.2">
      <c r="A383" s="5">
        <v>50</v>
      </c>
      <c r="B383" s="5">
        <v>0</v>
      </c>
      <c r="C383" s="5">
        <v>0</v>
      </c>
      <c r="D383" s="5">
        <v>1</v>
      </c>
      <c r="E383" s="5">
        <v>206</v>
      </c>
      <c r="F383" s="5">
        <f>ROUND(Source!T362,O383)</f>
        <v>0</v>
      </c>
      <c r="G383" s="5" t="s">
        <v>86</v>
      </c>
      <c r="H383" s="5" t="s">
        <v>87</v>
      </c>
      <c r="I383" s="5"/>
      <c r="J383" s="5"/>
      <c r="K383" s="5">
        <v>206</v>
      </c>
      <c r="L383" s="5">
        <v>20</v>
      </c>
      <c r="M383" s="5">
        <v>3</v>
      </c>
      <c r="N383" s="5" t="s">
        <v>6</v>
      </c>
      <c r="O383" s="5">
        <v>2</v>
      </c>
      <c r="P383" s="5">
        <f>ROUND(Source!DL362,O383)</f>
        <v>0</v>
      </c>
      <c r="Q383" s="5"/>
      <c r="R383" s="5"/>
      <c r="S383" s="5"/>
      <c r="T383" s="5"/>
      <c r="U383" s="5"/>
      <c r="V383" s="5"/>
      <c r="W383" s="5"/>
    </row>
    <row r="384" spans="1:23" x14ac:dyDescent="0.2">
      <c r="A384" s="5">
        <v>50</v>
      </c>
      <c r="B384" s="5">
        <v>0</v>
      </c>
      <c r="C384" s="5">
        <v>0</v>
      </c>
      <c r="D384" s="5">
        <v>1</v>
      </c>
      <c r="E384" s="5">
        <v>207</v>
      </c>
      <c r="F384" s="5">
        <f>Source!U362</f>
        <v>4787.3029999999999</v>
      </c>
      <c r="G384" s="5" t="s">
        <v>88</v>
      </c>
      <c r="H384" s="5" t="s">
        <v>89</v>
      </c>
      <c r="I384" s="5"/>
      <c r="J384" s="5"/>
      <c r="K384" s="5">
        <v>207</v>
      </c>
      <c r="L384" s="5">
        <v>21</v>
      </c>
      <c r="M384" s="5">
        <v>3</v>
      </c>
      <c r="N384" s="5" t="s">
        <v>6</v>
      </c>
      <c r="O384" s="5">
        <v>-1</v>
      </c>
      <c r="P384" s="5">
        <f>Source!DM362</f>
        <v>4787.3029999999999</v>
      </c>
      <c r="Q384" s="5"/>
      <c r="R384" s="5"/>
      <c r="S384" s="5"/>
      <c r="T384" s="5"/>
      <c r="U384" s="5"/>
      <c r="V384" s="5"/>
      <c r="W384" s="5"/>
    </row>
    <row r="385" spans="1:206" x14ac:dyDescent="0.2">
      <c r="A385" s="5">
        <v>50</v>
      </c>
      <c r="B385" s="5">
        <v>0</v>
      </c>
      <c r="C385" s="5">
        <v>0</v>
      </c>
      <c r="D385" s="5">
        <v>1</v>
      </c>
      <c r="E385" s="5">
        <v>208</v>
      </c>
      <c r="F385" s="5">
        <f>Source!V362</f>
        <v>7.1575000000000006</v>
      </c>
      <c r="G385" s="5" t="s">
        <v>90</v>
      </c>
      <c r="H385" s="5" t="s">
        <v>91</v>
      </c>
      <c r="I385" s="5"/>
      <c r="J385" s="5"/>
      <c r="K385" s="5">
        <v>208</v>
      </c>
      <c r="L385" s="5">
        <v>22</v>
      </c>
      <c r="M385" s="5">
        <v>3</v>
      </c>
      <c r="N385" s="5" t="s">
        <v>6</v>
      </c>
      <c r="O385" s="5">
        <v>-1</v>
      </c>
      <c r="P385" s="5">
        <f>Source!DN362</f>
        <v>7.1575000000000006</v>
      </c>
      <c r="Q385" s="5"/>
      <c r="R385" s="5"/>
      <c r="S385" s="5"/>
      <c r="T385" s="5"/>
      <c r="U385" s="5"/>
      <c r="V385" s="5"/>
      <c r="W385" s="5"/>
    </row>
    <row r="386" spans="1:206" x14ac:dyDescent="0.2">
      <c r="A386" s="5">
        <v>50</v>
      </c>
      <c r="B386" s="5">
        <v>0</v>
      </c>
      <c r="C386" s="5">
        <v>0</v>
      </c>
      <c r="D386" s="5">
        <v>1</v>
      </c>
      <c r="E386" s="5">
        <v>209</v>
      </c>
      <c r="F386" s="5">
        <f>ROUND(Source!W362,O386)</f>
        <v>0</v>
      </c>
      <c r="G386" s="5" t="s">
        <v>92</v>
      </c>
      <c r="H386" s="5" t="s">
        <v>93</v>
      </c>
      <c r="I386" s="5"/>
      <c r="J386" s="5"/>
      <c r="K386" s="5">
        <v>209</v>
      </c>
      <c r="L386" s="5">
        <v>23</v>
      </c>
      <c r="M386" s="5">
        <v>3</v>
      </c>
      <c r="N386" s="5" t="s">
        <v>6</v>
      </c>
      <c r="O386" s="5">
        <v>2</v>
      </c>
      <c r="P386" s="5">
        <f>ROUND(Source!DO362,O386)</f>
        <v>0</v>
      </c>
      <c r="Q386" s="5"/>
      <c r="R386" s="5"/>
      <c r="S386" s="5"/>
      <c r="T386" s="5"/>
      <c r="U386" s="5"/>
      <c r="V386" s="5"/>
      <c r="W386" s="5"/>
    </row>
    <row r="387" spans="1:206" x14ac:dyDescent="0.2">
      <c r="A387" s="5">
        <v>50</v>
      </c>
      <c r="B387" s="5">
        <v>0</v>
      </c>
      <c r="C387" s="5">
        <v>0</v>
      </c>
      <c r="D387" s="5">
        <v>1</v>
      </c>
      <c r="E387" s="5">
        <v>210</v>
      </c>
      <c r="F387" s="5">
        <f>ROUND(Source!X362,O387)</f>
        <v>37783.910000000003</v>
      </c>
      <c r="G387" s="5" t="s">
        <v>94</v>
      </c>
      <c r="H387" s="5" t="s">
        <v>95</v>
      </c>
      <c r="I387" s="5"/>
      <c r="J387" s="5"/>
      <c r="K387" s="5">
        <v>210</v>
      </c>
      <c r="L387" s="5">
        <v>24</v>
      </c>
      <c r="M387" s="5">
        <v>3</v>
      </c>
      <c r="N387" s="5" t="s">
        <v>6</v>
      </c>
      <c r="O387" s="5">
        <v>2</v>
      </c>
      <c r="P387" s="5">
        <f>ROUND(Source!DP362,O387)</f>
        <v>256541.75</v>
      </c>
      <c r="Q387" s="5"/>
      <c r="R387" s="5"/>
      <c r="S387" s="5"/>
      <c r="T387" s="5"/>
      <c r="U387" s="5"/>
      <c r="V387" s="5"/>
      <c r="W387" s="5"/>
    </row>
    <row r="388" spans="1:206" x14ac:dyDescent="0.2">
      <c r="A388" s="5">
        <v>50</v>
      </c>
      <c r="B388" s="5">
        <v>0</v>
      </c>
      <c r="C388" s="5">
        <v>0</v>
      </c>
      <c r="D388" s="5">
        <v>1</v>
      </c>
      <c r="E388" s="5">
        <v>211</v>
      </c>
      <c r="F388" s="5">
        <f>ROUND(Source!Y362,O388)</f>
        <v>27213.34</v>
      </c>
      <c r="G388" s="5" t="s">
        <v>96</v>
      </c>
      <c r="H388" s="5" t="s">
        <v>97</v>
      </c>
      <c r="I388" s="5"/>
      <c r="J388" s="5"/>
      <c r="K388" s="5">
        <v>211</v>
      </c>
      <c r="L388" s="5">
        <v>25</v>
      </c>
      <c r="M388" s="5">
        <v>3</v>
      </c>
      <c r="N388" s="5" t="s">
        <v>6</v>
      </c>
      <c r="O388" s="5">
        <v>2</v>
      </c>
      <c r="P388" s="5">
        <f>ROUND(Source!DQ362,O388)</f>
        <v>183741.82</v>
      </c>
      <c r="Q388" s="5"/>
      <c r="R388" s="5"/>
      <c r="S388" s="5"/>
      <c r="T388" s="5"/>
      <c r="U388" s="5"/>
      <c r="V388" s="5"/>
      <c r="W388" s="5"/>
    </row>
    <row r="389" spans="1:206" x14ac:dyDescent="0.2">
      <c r="A389" s="5">
        <v>50</v>
      </c>
      <c r="B389" s="5">
        <v>0</v>
      </c>
      <c r="C389" s="5">
        <v>0</v>
      </c>
      <c r="D389" s="5">
        <v>1</v>
      </c>
      <c r="E389" s="5">
        <v>0</v>
      </c>
      <c r="F389" s="5">
        <f>ROUND(Source!AR362,O389)</f>
        <v>249303.4</v>
      </c>
      <c r="G389" s="5" t="s">
        <v>98</v>
      </c>
      <c r="H389" s="5" t="s">
        <v>99</v>
      </c>
      <c r="I389" s="5"/>
      <c r="J389" s="5"/>
      <c r="K389" s="5">
        <v>224</v>
      </c>
      <c r="L389" s="5">
        <v>26</v>
      </c>
      <c r="M389" s="5">
        <v>3</v>
      </c>
      <c r="N389" s="5" t="s">
        <v>6</v>
      </c>
      <c r="O389" s="5">
        <v>2</v>
      </c>
      <c r="P389" s="5">
        <f>ROUND(Source!EJ362,O389)</f>
        <v>2563015.2200000002</v>
      </c>
      <c r="Q389" s="5"/>
      <c r="R389" s="5"/>
      <c r="S389" s="5"/>
      <c r="T389" s="5"/>
      <c r="U389" s="5"/>
      <c r="V389" s="5"/>
      <c r="W389" s="5"/>
    </row>
    <row r="390" spans="1:206" x14ac:dyDescent="0.2">
      <c r="A390" s="5">
        <v>50</v>
      </c>
      <c r="B390" s="5">
        <v>1</v>
      </c>
      <c r="C390" s="5">
        <v>0</v>
      </c>
      <c r="D390" s="5">
        <v>2</v>
      </c>
      <c r="E390" s="5">
        <v>0</v>
      </c>
      <c r="F390" s="5">
        <f>ROUND(F389,O390)</f>
        <v>249303.4</v>
      </c>
      <c r="G390" s="5" t="s">
        <v>100</v>
      </c>
      <c r="H390" s="5" t="s">
        <v>98</v>
      </c>
      <c r="I390" s="5"/>
      <c r="J390" s="5"/>
      <c r="K390" s="5">
        <v>212</v>
      </c>
      <c r="L390" s="5">
        <v>27</v>
      </c>
      <c r="M390" s="5">
        <v>0</v>
      </c>
      <c r="N390" s="5" t="s">
        <v>6</v>
      </c>
      <c r="O390" s="5">
        <v>2</v>
      </c>
      <c r="P390" s="5">
        <f>ROUND(P389,O390)</f>
        <v>2563015.2200000002</v>
      </c>
      <c r="Q390" s="5"/>
      <c r="R390" s="5"/>
      <c r="S390" s="5"/>
      <c r="T390" s="5"/>
      <c r="U390" s="5"/>
      <c r="V390" s="5"/>
      <c r="W390" s="5"/>
    </row>
    <row r="391" spans="1:206" x14ac:dyDescent="0.2">
      <c r="A391" s="5">
        <v>50</v>
      </c>
      <c r="B391" s="5">
        <v>1</v>
      </c>
      <c r="C391" s="5">
        <v>0</v>
      </c>
      <c r="D391" s="5">
        <v>2</v>
      </c>
      <c r="E391" s="5">
        <v>0</v>
      </c>
      <c r="F391" s="5">
        <f>ROUND(F390*0.18,O391)</f>
        <v>44874.61</v>
      </c>
      <c r="G391" s="5" t="s">
        <v>101</v>
      </c>
      <c r="H391" s="5" t="s">
        <v>102</v>
      </c>
      <c r="I391" s="5"/>
      <c r="J391" s="5"/>
      <c r="K391" s="5">
        <v>212</v>
      </c>
      <c r="L391" s="5">
        <v>28</v>
      </c>
      <c r="M391" s="5">
        <v>0</v>
      </c>
      <c r="N391" s="5" t="s">
        <v>6</v>
      </c>
      <c r="O391" s="5">
        <v>2</v>
      </c>
      <c r="P391" s="5">
        <f>ROUND(P390*0.18,O391)</f>
        <v>461342.74</v>
      </c>
      <c r="Q391" s="5"/>
      <c r="R391" s="5"/>
      <c r="S391" s="5"/>
      <c r="T391" s="5"/>
      <c r="U391" s="5"/>
      <c r="V391" s="5"/>
      <c r="W391" s="5"/>
    </row>
    <row r="392" spans="1:206" x14ac:dyDescent="0.2">
      <c r="A392" s="5">
        <v>50</v>
      </c>
      <c r="B392" s="5">
        <v>1</v>
      </c>
      <c r="C392" s="5">
        <v>0</v>
      </c>
      <c r="D392" s="5">
        <v>2</v>
      </c>
      <c r="E392" s="5">
        <v>224</v>
      </c>
      <c r="F392" s="5">
        <f>ROUND(F390+F391,O392)</f>
        <v>294178.01</v>
      </c>
      <c r="G392" s="5" t="s">
        <v>103</v>
      </c>
      <c r="H392" s="5" t="s">
        <v>104</v>
      </c>
      <c r="I392" s="5"/>
      <c r="J392" s="5"/>
      <c r="K392" s="5">
        <v>212</v>
      </c>
      <c r="L392" s="5">
        <v>29</v>
      </c>
      <c r="M392" s="5">
        <v>0</v>
      </c>
      <c r="N392" s="5" t="s">
        <v>6</v>
      </c>
      <c r="O392" s="5">
        <v>2</v>
      </c>
      <c r="P392" s="5">
        <f>ROUND(P390+P391,O392)</f>
        <v>3024357.96</v>
      </c>
      <c r="Q392" s="5"/>
      <c r="R392" s="5"/>
      <c r="S392" s="5"/>
      <c r="T392" s="5"/>
      <c r="U392" s="5"/>
      <c r="V392" s="5"/>
      <c r="W392" s="5"/>
    </row>
    <row r="394" spans="1:206" x14ac:dyDescent="0.2">
      <c r="A394" s="3">
        <v>51</v>
      </c>
      <c r="B394" s="3">
        <f>B12</f>
        <v>455</v>
      </c>
      <c r="C394" s="3">
        <f>A12</f>
        <v>1</v>
      </c>
      <c r="D394" s="3">
        <f>ROW(A12)</f>
        <v>12</v>
      </c>
      <c r="E394" s="3"/>
      <c r="F394" s="3" t="str">
        <f>IF(F12&lt;&gt;"",F12,"")</f>
        <v>Новый объект_(Копия)</v>
      </c>
      <c r="G394" s="3" t="str">
        <f>IF(G12&lt;&gt;"",G12,"")</f>
        <v>Капитальный ремонт системы пожарки учебного корпуса НИЯУ МИФИ , Каширка, 64_РОСАТОМ</v>
      </c>
      <c r="H394" s="3">
        <v>0</v>
      </c>
      <c r="I394" s="3"/>
      <c r="J394" s="3"/>
      <c r="K394" s="3"/>
      <c r="L394" s="3"/>
      <c r="M394" s="3"/>
      <c r="N394" s="3"/>
      <c r="O394" s="3">
        <f t="shared" ref="O394:T394" si="373">ROUND(O362,2)</f>
        <v>184306.15</v>
      </c>
      <c r="P394" s="3">
        <f t="shared" si="373"/>
        <v>140721.82</v>
      </c>
      <c r="Q394" s="3">
        <f t="shared" si="373"/>
        <v>569.79</v>
      </c>
      <c r="R394" s="3">
        <f t="shared" si="373"/>
        <v>90.5</v>
      </c>
      <c r="S394" s="3">
        <f t="shared" si="373"/>
        <v>43014.54</v>
      </c>
      <c r="T394" s="3">
        <f t="shared" si="373"/>
        <v>0</v>
      </c>
      <c r="U394" s="3">
        <f>U362</f>
        <v>4787.3029999999999</v>
      </c>
      <c r="V394" s="3">
        <f>V362</f>
        <v>7.1575000000000006</v>
      </c>
      <c r="W394" s="3">
        <f>ROUND(W362,2)</f>
        <v>0</v>
      </c>
      <c r="X394" s="3">
        <f>ROUND(X362,2)</f>
        <v>37783.910000000003</v>
      </c>
      <c r="Y394" s="3">
        <f>ROUND(Y362,2)</f>
        <v>27213.34</v>
      </c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>
        <f t="shared" ref="AO394:BC394" si="374">ROUND(AO362,2)</f>
        <v>0</v>
      </c>
      <c r="AP394" s="3">
        <f t="shared" si="374"/>
        <v>0</v>
      </c>
      <c r="AQ394" s="3">
        <f t="shared" si="374"/>
        <v>0</v>
      </c>
      <c r="AR394" s="3">
        <f t="shared" si="374"/>
        <v>249303.4</v>
      </c>
      <c r="AS394" s="3">
        <f t="shared" si="374"/>
        <v>22006.79</v>
      </c>
      <c r="AT394" s="3">
        <f t="shared" si="374"/>
        <v>224784.55</v>
      </c>
      <c r="AU394" s="3">
        <f t="shared" si="374"/>
        <v>2512.06</v>
      </c>
      <c r="AV394" s="3">
        <f t="shared" si="374"/>
        <v>140721.82</v>
      </c>
      <c r="AW394" s="3">
        <f t="shared" si="374"/>
        <v>140721.82</v>
      </c>
      <c r="AX394" s="3">
        <f t="shared" si="374"/>
        <v>0</v>
      </c>
      <c r="AY394" s="3">
        <f t="shared" si="374"/>
        <v>140721.82</v>
      </c>
      <c r="AZ394" s="3">
        <f t="shared" si="374"/>
        <v>0</v>
      </c>
      <c r="BA394" s="3">
        <f t="shared" si="374"/>
        <v>0</v>
      </c>
      <c r="BB394" s="3">
        <f t="shared" si="374"/>
        <v>0</v>
      </c>
      <c r="BC394" s="3">
        <f t="shared" si="374"/>
        <v>0</v>
      </c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4">
        <f t="shared" ref="DG394:DL394" si="375">ROUND(DG362,2)</f>
        <v>2122731.65</v>
      </c>
      <c r="DH394" s="4">
        <f t="shared" si="375"/>
        <v>1823029.06</v>
      </c>
      <c r="DI394" s="4">
        <f t="shared" si="375"/>
        <v>3720.75</v>
      </c>
      <c r="DJ394" s="4">
        <f t="shared" si="375"/>
        <v>590.9</v>
      </c>
      <c r="DK394" s="4">
        <f t="shared" si="375"/>
        <v>295981.84000000003</v>
      </c>
      <c r="DL394" s="4">
        <f t="shared" si="375"/>
        <v>0</v>
      </c>
      <c r="DM394" s="4">
        <f>DM362</f>
        <v>4787.3029999999999</v>
      </c>
      <c r="DN394" s="4">
        <f>DN362</f>
        <v>7.1575000000000006</v>
      </c>
      <c r="DO394" s="4">
        <f>ROUND(DO362,2)</f>
        <v>0</v>
      </c>
      <c r="DP394" s="4">
        <f>ROUND(DP362,2)</f>
        <v>256541.75</v>
      </c>
      <c r="DQ394" s="4">
        <f>ROUND(DQ362,2)</f>
        <v>183741.82</v>
      </c>
      <c r="DR394" s="4"/>
      <c r="DS394" s="4"/>
      <c r="DT394" s="4"/>
      <c r="DU394" s="4"/>
      <c r="DV394" s="4"/>
      <c r="DW394" s="4"/>
      <c r="DX394" s="4"/>
      <c r="DY394" s="4"/>
      <c r="DZ394" s="4"/>
      <c r="EA394" s="4"/>
      <c r="EB394" s="4"/>
      <c r="EC394" s="4"/>
      <c r="ED394" s="4"/>
      <c r="EE394" s="4"/>
      <c r="EF394" s="4"/>
      <c r="EG394" s="4">
        <f t="shared" ref="EG394:EU394" si="376">ROUND(EG362,2)</f>
        <v>0</v>
      </c>
      <c r="EH394" s="4">
        <f t="shared" si="376"/>
        <v>0</v>
      </c>
      <c r="EI394" s="4">
        <f t="shared" si="376"/>
        <v>0</v>
      </c>
      <c r="EJ394" s="4">
        <f t="shared" si="376"/>
        <v>2563015.2200000002</v>
      </c>
      <c r="EK394" s="4">
        <f t="shared" si="376"/>
        <v>143704.34</v>
      </c>
      <c r="EL394" s="4">
        <f t="shared" si="376"/>
        <v>2371958.6800000002</v>
      </c>
      <c r="EM394" s="4">
        <f t="shared" si="376"/>
        <v>47352.2</v>
      </c>
      <c r="EN394" s="4">
        <f t="shared" si="376"/>
        <v>1823029.06</v>
      </c>
      <c r="EO394" s="4">
        <f t="shared" si="376"/>
        <v>1823029.06</v>
      </c>
      <c r="EP394" s="4">
        <f t="shared" si="376"/>
        <v>0</v>
      </c>
      <c r="EQ394" s="4">
        <f t="shared" si="376"/>
        <v>1823029.06</v>
      </c>
      <c r="ER394" s="4">
        <f t="shared" si="376"/>
        <v>0</v>
      </c>
      <c r="ES394" s="4">
        <f t="shared" si="376"/>
        <v>0</v>
      </c>
      <c r="ET394" s="4">
        <f t="shared" si="376"/>
        <v>0</v>
      </c>
      <c r="EU394" s="4">
        <f t="shared" si="376"/>
        <v>0</v>
      </c>
      <c r="EV394" s="4"/>
      <c r="EW394" s="4"/>
      <c r="EX394" s="4"/>
      <c r="EY394" s="4"/>
      <c r="EZ394" s="4"/>
      <c r="FA394" s="4"/>
      <c r="FB394" s="4"/>
      <c r="FC394" s="4"/>
      <c r="FD394" s="4"/>
      <c r="FE394" s="4"/>
      <c r="FF394" s="4"/>
      <c r="FG394" s="4"/>
      <c r="FH394" s="4"/>
      <c r="FI394" s="4"/>
      <c r="FJ394" s="4"/>
      <c r="FK394" s="4"/>
      <c r="FL394" s="4"/>
      <c r="FM394" s="4"/>
      <c r="FN394" s="4"/>
      <c r="FO394" s="4"/>
      <c r="FP394" s="4"/>
      <c r="FQ394" s="4"/>
      <c r="FR394" s="4"/>
      <c r="FS394" s="4"/>
      <c r="FT394" s="4"/>
      <c r="FU394" s="4"/>
      <c r="FV394" s="4"/>
      <c r="FW394" s="4"/>
      <c r="FX394" s="4"/>
      <c r="FY394" s="4"/>
      <c r="FZ394" s="4"/>
      <c r="GA394" s="4"/>
      <c r="GB394" s="4"/>
      <c r="GC394" s="4"/>
      <c r="GD394" s="4"/>
      <c r="GE394" s="4"/>
      <c r="GF394" s="4"/>
      <c r="GG394" s="4"/>
      <c r="GH394" s="4"/>
      <c r="GI394" s="4"/>
      <c r="GJ394" s="4"/>
      <c r="GK394" s="4"/>
      <c r="GL394" s="4"/>
      <c r="GM394" s="4"/>
      <c r="GN394" s="4"/>
      <c r="GO394" s="4"/>
      <c r="GP394" s="4"/>
      <c r="GQ394" s="4"/>
      <c r="GR394" s="4"/>
      <c r="GS394" s="4"/>
      <c r="GT394" s="4"/>
      <c r="GU394" s="4"/>
      <c r="GV394" s="4"/>
      <c r="GW394" s="4"/>
      <c r="GX394" s="4">
        <v>0</v>
      </c>
    </row>
    <row r="396" spans="1:206" x14ac:dyDescent="0.2">
      <c r="A396" s="5">
        <v>50</v>
      </c>
      <c r="B396" s="5">
        <v>0</v>
      </c>
      <c r="C396" s="5">
        <v>0</v>
      </c>
      <c r="D396" s="5">
        <v>1</v>
      </c>
      <c r="E396" s="5">
        <v>201</v>
      </c>
      <c r="F396" s="5">
        <f>ROUND(Source!O394,O396)</f>
        <v>184306.15</v>
      </c>
      <c r="G396" s="5" t="s">
        <v>48</v>
      </c>
      <c r="H396" s="5" t="s">
        <v>49</v>
      </c>
      <c r="I396" s="5"/>
      <c r="J396" s="5"/>
      <c r="K396" s="5">
        <v>201</v>
      </c>
      <c r="L396" s="5">
        <v>1</v>
      </c>
      <c r="M396" s="5">
        <v>3</v>
      </c>
      <c r="N396" s="5" t="s">
        <v>6</v>
      </c>
      <c r="O396" s="5">
        <v>2</v>
      </c>
      <c r="P396" s="5">
        <f>ROUND(Source!DG394,O396)</f>
        <v>2122731.65</v>
      </c>
      <c r="Q396" s="5"/>
      <c r="R396" s="5"/>
      <c r="S396" s="5"/>
      <c r="T396" s="5"/>
      <c r="U396" s="5"/>
      <c r="V396" s="5"/>
      <c r="W396" s="5"/>
    </row>
    <row r="397" spans="1:206" x14ac:dyDescent="0.2">
      <c r="A397" s="5">
        <v>50</v>
      </c>
      <c r="B397" s="5">
        <v>0</v>
      </c>
      <c r="C397" s="5">
        <v>0</v>
      </c>
      <c r="D397" s="5">
        <v>1</v>
      </c>
      <c r="E397" s="5">
        <v>202</v>
      </c>
      <c r="F397" s="5">
        <f>ROUND(Source!P394,O397)</f>
        <v>140721.82</v>
      </c>
      <c r="G397" s="5" t="s">
        <v>50</v>
      </c>
      <c r="H397" s="5" t="s">
        <v>51</v>
      </c>
      <c r="I397" s="5"/>
      <c r="J397" s="5"/>
      <c r="K397" s="5">
        <v>202</v>
      </c>
      <c r="L397" s="5">
        <v>2</v>
      </c>
      <c r="M397" s="5">
        <v>3</v>
      </c>
      <c r="N397" s="5" t="s">
        <v>6</v>
      </c>
      <c r="O397" s="5">
        <v>2</v>
      </c>
      <c r="P397" s="5">
        <f>ROUND(Source!DH394,O397)</f>
        <v>1823029.06</v>
      </c>
      <c r="Q397" s="5"/>
      <c r="R397" s="5"/>
      <c r="S397" s="5"/>
      <c r="T397" s="5"/>
      <c r="U397" s="5"/>
      <c r="V397" s="5"/>
      <c r="W397" s="5"/>
    </row>
    <row r="398" spans="1:206" x14ac:dyDescent="0.2">
      <c r="A398" s="5">
        <v>50</v>
      </c>
      <c r="B398" s="5">
        <v>0</v>
      </c>
      <c r="C398" s="5">
        <v>0</v>
      </c>
      <c r="D398" s="5">
        <v>1</v>
      </c>
      <c r="E398" s="5">
        <v>222</v>
      </c>
      <c r="F398" s="5">
        <f>ROUND(Source!AO394,O398)</f>
        <v>0</v>
      </c>
      <c r="G398" s="5" t="s">
        <v>52</v>
      </c>
      <c r="H398" s="5" t="s">
        <v>53</v>
      </c>
      <c r="I398" s="5"/>
      <c r="J398" s="5"/>
      <c r="K398" s="5">
        <v>222</v>
      </c>
      <c r="L398" s="5">
        <v>3</v>
      </c>
      <c r="M398" s="5">
        <v>3</v>
      </c>
      <c r="N398" s="5" t="s">
        <v>6</v>
      </c>
      <c r="O398" s="5">
        <v>2</v>
      </c>
      <c r="P398" s="5">
        <f>ROUND(Source!EG394,O398)</f>
        <v>0</v>
      </c>
      <c r="Q398" s="5"/>
      <c r="R398" s="5"/>
      <c r="S398" s="5"/>
      <c r="T398" s="5"/>
      <c r="U398" s="5"/>
      <c r="V398" s="5"/>
      <c r="W398" s="5"/>
    </row>
    <row r="399" spans="1:206" x14ac:dyDescent="0.2">
      <c r="A399" s="5">
        <v>50</v>
      </c>
      <c r="B399" s="5">
        <v>0</v>
      </c>
      <c r="C399" s="5">
        <v>0</v>
      </c>
      <c r="D399" s="5">
        <v>1</v>
      </c>
      <c r="E399" s="5">
        <v>225</v>
      </c>
      <c r="F399" s="5">
        <f>ROUND(Source!AV394,O399)</f>
        <v>140721.82</v>
      </c>
      <c r="G399" s="5" t="s">
        <v>54</v>
      </c>
      <c r="H399" s="5" t="s">
        <v>55</v>
      </c>
      <c r="I399" s="5"/>
      <c r="J399" s="5"/>
      <c r="K399" s="5">
        <v>225</v>
      </c>
      <c r="L399" s="5">
        <v>4</v>
      </c>
      <c r="M399" s="5">
        <v>3</v>
      </c>
      <c r="N399" s="5" t="s">
        <v>6</v>
      </c>
      <c r="O399" s="5">
        <v>2</v>
      </c>
      <c r="P399" s="5">
        <f>ROUND(Source!EN394,O399)</f>
        <v>1823029.06</v>
      </c>
      <c r="Q399" s="5"/>
      <c r="R399" s="5"/>
      <c r="S399" s="5"/>
      <c r="T399" s="5"/>
      <c r="U399" s="5"/>
      <c r="V399" s="5"/>
      <c r="W399" s="5"/>
    </row>
    <row r="400" spans="1:206" x14ac:dyDescent="0.2">
      <c r="A400" s="5">
        <v>50</v>
      </c>
      <c r="B400" s="5">
        <v>0</v>
      </c>
      <c r="C400" s="5">
        <v>0</v>
      </c>
      <c r="D400" s="5">
        <v>1</v>
      </c>
      <c r="E400" s="5">
        <v>226</v>
      </c>
      <c r="F400" s="5">
        <f>ROUND(Source!AW394,O400)</f>
        <v>140721.82</v>
      </c>
      <c r="G400" s="5" t="s">
        <v>56</v>
      </c>
      <c r="H400" s="5" t="s">
        <v>57</v>
      </c>
      <c r="I400" s="5"/>
      <c r="J400" s="5"/>
      <c r="K400" s="5">
        <v>226</v>
      </c>
      <c r="L400" s="5">
        <v>5</v>
      </c>
      <c r="M400" s="5">
        <v>3</v>
      </c>
      <c r="N400" s="5" t="s">
        <v>6</v>
      </c>
      <c r="O400" s="5">
        <v>2</v>
      </c>
      <c r="P400" s="5">
        <f>ROUND(Source!EO394,O400)</f>
        <v>1823029.06</v>
      </c>
      <c r="Q400" s="5"/>
      <c r="R400" s="5"/>
      <c r="S400" s="5"/>
      <c r="T400" s="5"/>
      <c r="U400" s="5"/>
      <c r="V400" s="5"/>
      <c r="W400" s="5"/>
    </row>
    <row r="401" spans="1:23" x14ac:dyDescent="0.2">
      <c r="A401" s="5">
        <v>50</v>
      </c>
      <c r="B401" s="5">
        <v>0</v>
      </c>
      <c r="C401" s="5">
        <v>0</v>
      </c>
      <c r="D401" s="5">
        <v>1</v>
      </c>
      <c r="E401" s="5">
        <v>227</v>
      </c>
      <c r="F401" s="5">
        <f>ROUND(Source!AX394,O401)</f>
        <v>0</v>
      </c>
      <c r="G401" s="5" t="s">
        <v>58</v>
      </c>
      <c r="H401" s="5" t="s">
        <v>59</v>
      </c>
      <c r="I401" s="5"/>
      <c r="J401" s="5"/>
      <c r="K401" s="5">
        <v>227</v>
      </c>
      <c r="L401" s="5">
        <v>6</v>
      </c>
      <c r="M401" s="5">
        <v>3</v>
      </c>
      <c r="N401" s="5" t="s">
        <v>6</v>
      </c>
      <c r="O401" s="5">
        <v>2</v>
      </c>
      <c r="P401" s="5">
        <f>ROUND(Source!EP394,O401)</f>
        <v>0</v>
      </c>
      <c r="Q401" s="5"/>
      <c r="R401" s="5"/>
      <c r="S401" s="5"/>
      <c r="T401" s="5"/>
      <c r="U401" s="5"/>
      <c r="V401" s="5"/>
      <c r="W401" s="5"/>
    </row>
    <row r="402" spans="1:23" x14ac:dyDescent="0.2">
      <c r="A402" s="5">
        <v>50</v>
      </c>
      <c r="B402" s="5">
        <v>0</v>
      </c>
      <c r="C402" s="5">
        <v>0</v>
      </c>
      <c r="D402" s="5">
        <v>1</v>
      </c>
      <c r="E402" s="5">
        <v>228</v>
      </c>
      <c r="F402" s="5">
        <f>ROUND(Source!AY394,O402)</f>
        <v>140721.82</v>
      </c>
      <c r="G402" s="5" t="s">
        <v>60</v>
      </c>
      <c r="H402" s="5" t="s">
        <v>61</v>
      </c>
      <c r="I402" s="5"/>
      <c r="J402" s="5"/>
      <c r="K402" s="5">
        <v>228</v>
      </c>
      <c r="L402" s="5">
        <v>7</v>
      </c>
      <c r="M402" s="5">
        <v>3</v>
      </c>
      <c r="N402" s="5" t="s">
        <v>6</v>
      </c>
      <c r="O402" s="5">
        <v>2</v>
      </c>
      <c r="P402" s="5">
        <f>ROUND(Source!EQ394,O402)</f>
        <v>1823029.06</v>
      </c>
      <c r="Q402" s="5"/>
      <c r="R402" s="5"/>
      <c r="S402" s="5"/>
      <c r="T402" s="5"/>
      <c r="U402" s="5"/>
      <c r="V402" s="5"/>
      <c r="W402" s="5"/>
    </row>
    <row r="403" spans="1:23" x14ac:dyDescent="0.2">
      <c r="A403" s="5">
        <v>50</v>
      </c>
      <c r="B403" s="5">
        <v>0</v>
      </c>
      <c r="C403" s="5">
        <v>0</v>
      </c>
      <c r="D403" s="5">
        <v>1</v>
      </c>
      <c r="E403" s="5">
        <v>216</v>
      </c>
      <c r="F403" s="5">
        <f>ROUND(Source!AP394,O403)</f>
        <v>0</v>
      </c>
      <c r="G403" s="5" t="s">
        <v>62</v>
      </c>
      <c r="H403" s="5" t="s">
        <v>63</v>
      </c>
      <c r="I403" s="5"/>
      <c r="J403" s="5"/>
      <c r="K403" s="5">
        <v>216</v>
      </c>
      <c r="L403" s="5">
        <v>8</v>
      </c>
      <c r="M403" s="5">
        <v>3</v>
      </c>
      <c r="N403" s="5" t="s">
        <v>6</v>
      </c>
      <c r="O403" s="5">
        <v>2</v>
      </c>
      <c r="P403" s="5">
        <f>ROUND(Source!EH394,O403)</f>
        <v>0</v>
      </c>
      <c r="Q403" s="5"/>
      <c r="R403" s="5"/>
      <c r="S403" s="5"/>
      <c r="T403" s="5"/>
      <c r="U403" s="5"/>
      <c r="V403" s="5"/>
      <c r="W403" s="5"/>
    </row>
    <row r="404" spans="1:23" x14ac:dyDescent="0.2">
      <c r="A404" s="5">
        <v>50</v>
      </c>
      <c r="B404" s="5">
        <v>0</v>
      </c>
      <c r="C404" s="5">
        <v>0</v>
      </c>
      <c r="D404" s="5">
        <v>1</v>
      </c>
      <c r="E404" s="5">
        <v>223</v>
      </c>
      <c r="F404" s="5">
        <f>ROUND(Source!AQ394,O404)</f>
        <v>0</v>
      </c>
      <c r="G404" s="5" t="s">
        <v>64</v>
      </c>
      <c r="H404" s="5" t="s">
        <v>65</v>
      </c>
      <c r="I404" s="5"/>
      <c r="J404" s="5"/>
      <c r="K404" s="5">
        <v>223</v>
      </c>
      <c r="L404" s="5">
        <v>9</v>
      </c>
      <c r="M404" s="5">
        <v>3</v>
      </c>
      <c r="N404" s="5" t="s">
        <v>6</v>
      </c>
      <c r="O404" s="5">
        <v>2</v>
      </c>
      <c r="P404" s="5">
        <f>ROUND(Source!EI394,O404)</f>
        <v>0</v>
      </c>
      <c r="Q404" s="5"/>
      <c r="R404" s="5"/>
      <c r="S404" s="5"/>
      <c r="T404" s="5"/>
      <c r="U404" s="5"/>
      <c r="V404" s="5"/>
      <c r="W404" s="5"/>
    </row>
    <row r="405" spans="1:23" x14ac:dyDescent="0.2">
      <c r="A405" s="5">
        <v>50</v>
      </c>
      <c r="B405" s="5">
        <v>0</v>
      </c>
      <c r="C405" s="5">
        <v>0</v>
      </c>
      <c r="D405" s="5">
        <v>1</v>
      </c>
      <c r="E405" s="5">
        <v>229</v>
      </c>
      <c r="F405" s="5">
        <f>ROUND(Source!AZ394,O405)</f>
        <v>0</v>
      </c>
      <c r="G405" s="5" t="s">
        <v>66</v>
      </c>
      <c r="H405" s="5" t="s">
        <v>67</v>
      </c>
      <c r="I405" s="5"/>
      <c r="J405" s="5"/>
      <c r="K405" s="5">
        <v>229</v>
      </c>
      <c r="L405" s="5">
        <v>10</v>
      </c>
      <c r="M405" s="5">
        <v>3</v>
      </c>
      <c r="N405" s="5" t="s">
        <v>6</v>
      </c>
      <c r="O405" s="5">
        <v>2</v>
      </c>
      <c r="P405" s="5">
        <f>ROUND(Source!ER394,O405)</f>
        <v>0</v>
      </c>
      <c r="Q405" s="5"/>
      <c r="R405" s="5"/>
      <c r="S405" s="5"/>
      <c r="T405" s="5"/>
      <c r="U405" s="5"/>
      <c r="V405" s="5"/>
      <c r="W405" s="5"/>
    </row>
    <row r="406" spans="1:23" x14ac:dyDescent="0.2">
      <c r="A406" s="5">
        <v>50</v>
      </c>
      <c r="B406" s="5">
        <v>0</v>
      </c>
      <c r="C406" s="5">
        <v>0</v>
      </c>
      <c r="D406" s="5">
        <v>1</v>
      </c>
      <c r="E406" s="5">
        <v>203</v>
      </c>
      <c r="F406" s="5">
        <f>ROUND(Source!Q394,O406)</f>
        <v>569.79</v>
      </c>
      <c r="G406" s="5" t="s">
        <v>68</v>
      </c>
      <c r="H406" s="5" t="s">
        <v>69</v>
      </c>
      <c r="I406" s="5"/>
      <c r="J406" s="5"/>
      <c r="K406" s="5">
        <v>203</v>
      </c>
      <c r="L406" s="5">
        <v>11</v>
      </c>
      <c r="M406" s="5">
        <v>3</v>
      </c>
      <c r="N406" s="5" t="s">
        <v>6</v>
      </c>
      <c r="O406" s="5">
        <v>2</v>
      </c>
      <c r="P406" s="5">
        <f>ROUND(Source!DI394,O406)</f>
        <v>3720.75</v>
      </c>
      <c r="Q406" s="5"/>
      <c r="R406" s="5"/>
      <c r="S406" s="5"/>
      <c r="T406" s="5"/>
      <c r="U406" s="5"/>
      <c r="V406" s="5"/>
      <c r="W406" s="5"/>
    </row>
    <row r="407" spans="1:23" x14ac:dyDescent="0.2">
      <c r="A407" s="5">
        <v>50</v>
      </c>
      <c r="B407" s="5">
        <v>0</v>
      </c>
      <c r="C407" s="5">
        <v>0</v>
      </c>
      <c r="D407" s="5">
        <v>1</v>
      </c>
      <c r="E407" s="5">
        <v>231</v>
      </c>
      <c r="F407" s="5">
        <f>ROUND(Source!BB394,O407)</f>
        <v>0</v>
      </c>
      <c r="G407" s="5" t="s">
        <v>70</v>
      </c>
      <c r="H407" s="5" t="s">
        <v>71</v>
      </c>
      <c r="I407" s="5"/>
      <c r="J407" s="5"/>
      <c r="K407" s="5">
        <v>231</v>
      </c>
      <c r="L407" s="5">
        <v>12</v>
      </c>
      <c r="M407" s="5">
        <v>3</v>
      </c>
      <c r="N407" s="5" t="s">
        <v>6</v>
      </c>
      <c r="O407" s="5">
        <v>2</v>
      </c>
      <c r="P407" s="5">
        <f>ROUND(Source!ET394,O407)</f>
        <v>0</v>
      </c>
      <c r="Q407" s="5"/>
      <c r="R407" s="5"/>
      <c r="S407" s="5"/>
      <c r="T407" s="5"/>
      <c r="U407" s="5"/>
      <c r="V407" s="5"/>
      <c r="W407" s="5"/>
    </row>
    <row r="408" spans="1:23" x14ac:dyDescent="0.2">
      <c r="A408" s="5">
        <v>50</v>
      </c>
      <c r="B408" s="5">
        <v>0</v>
      </c>
      <c r="C408" s="5">
        <v>0</v>
      </c>
      <c r="D408" s="5">
        <v>1</v>
      </c>
      <c r="E408" s="5">
        <v>204</v>
      </c>
      <c r="F408" s="5">
        <f>ROUND(Source!R394,O408)</f>
        <v>90.5</v>
      </c>
      <c r="G408" s="5" t="s">
        <v>72</v>
      </c>
      <c r="H408" s="5" t="s">
        <v>73</v>
      </c>
      <c r="I408" s="5"/>
      <c r="J408" s="5"/>
      <c r="K408" s="5">
        <v>204</v>
      </c>
      <c r="L408" s="5">
        <v>13</v>
      </c>
      <c r="M408" s="5">
        <v>3</v>
      </c>
      <c r="N408" s="5" t="s">
        <v>6</v>
      </c>
      <c r="O408" s="5">
        <v>2</v>
      </c>
      <c r="P408" s="5">
        <f>ROUND(Source!DJ394,O408)</f>
        <v>590.9</v>
      </c>
      <c r="Q408" s="5"/>
      <c r="R408" s="5"/>
      <c r="S408" s="5"/>
      <c r="T408" s="5"/>
      <c r="U408" s="5"/>
      <c r="V408" s="5"/>
      <c r="W408" s="5"/>
    </row>
    <row r="409" spans="1:23" x14ac:dyDescent="0.2">
      <c r="A409" s="5">
        <v>50</v>
      </c>
      <c r="B409" s="5">
        <v>0</v>
      </c>
      <c r="C409" s="5">
        <v>0</v>
      </c>
      <c r="D409" s="5">
        <v>1</v>
      </c>
      <c r="E409" s="5">
        <v>205</v>
      </c>
      <c r="F409" s="5">
        <f>ROUND(Source!S394,O409)</f>
        <v>43014.54</v>
      </c>
      <c r="G409" s="5" t="s">
        <v>74</v>
      </c>
      <c r="H409" s="5" t="s">
        <v>75</v>
      </c>
      <c r="I409" s="5"/>
      <c r="J409" s="5"/>
      <c r="K409" s="5">
        <v>205</v>
      </c>
      <c r="L409" s="5">
        <v>14</v>
      </c>
      <c r="M409" s="5">
        <v>3</v>
      </c>
      <c r="N409" s="5" t="s">
        <v>6</v>
      </c>
      <c r="O409" s="5">
        <v>2</v>
      </c>
      <c r="P409" s="5">
        <f>ROUND(Source!DK394,O409)</f>
        <v>295981.84000000003</v>
      </c>
      <c r="Q409" s="5"/>
      <c r="R409" s="5"/>
      <c r="S409" s="5"/>
      <c r="T409" s="5"/>
      <c r="U409" s="5"/>
      <c r="V409" s="5"/>
      <c r="W409" s="5"/>
    </row>
    <row r="410" spans="1:23" x14ac:dyDescent="0.2">
      <c r="A410" s="5">
        <v>50</v>
      </c>
      <c r="B410" s="5">
        <v>0</v>
      </c>
      <c r="C410" s="5">
        <v>0</v>
      </c>
      <c r="D410" s="5">
        <v>1</v>
      </c>
      <c r="E410" s="5">
        <v>232</v>
      </c>
      <c r="F410" s="5">
        <f>ROUND(Source!BC394,O410)</f>
        <v>0</v>
      </c>
      <c r="G410" s="5" t="s">
        <v>76</v>
      </c>
      <c r="H410" s="5" t="s">
        <v>77</v>
      </c>
      <c r="I410" s="5"/>
      <c r="J410" s="5"/>
      <c r="K410" s="5">
        <v>232</v>
      </c>
      <c r="L410" s="5">
        <v>15</v>
      </c>
      <c r="M410" s="5">
        <v>3</v>
      </c>
      <c r="N410" s="5" t="s">
        <v>6</v>
      </c>
      <c r="O410" s="5">
        <v>2</v>
      </c>
      <c r="P410" s="5">
        <f>ROUND(Source!EU394,O410)</f>
        <v>0</v>
      </c>
      <c r="Q410" s="5"/>
      <c r="R410" s="5"/>
      <c r="S410" s="5"/>
      <c r="T410" s="5"/>
      <c r="U410" s="5"/>
      <c r="V410" s="5"/>
      <c r="W410" s="5"/>
    </row>
    <row r="411" spans="1:23" x14ac:dyDescent="0.2">
      <c r="A411" s="5">
        <v>50</v>
      </c>
      <c r="B411" s="5">
        <v>0</v>
      </c>
      <c r="C411" s="5">
        <v>0</v>
      </c>
      <c r="D411" s="5">
        <v>1</v>
      </c>
      <c r="E411" s="5">
        <v>214</v>
      </c>
      <c r="F411" s="5">
        <f>ROUND(Source!AS394,O411)</f>
        <v>22006.79</v>
      </c>
      <c r="G411" s="5" t="s">
        <v>78</v>
      </c>
      <c r="H411" s="5" t="s">
        <v>79</v>
      </c>
      <c r="I411" s="5"/>
      <c r="J411" s="5"/>
      <c r="K411" s="5">
        <v>214</v>
      </c>
      <c r="L411" s="5">
        <v>16</v>
      </c>
      <c r="M411" s="5">
        <v>3</v>
      </c>
      <c r="N411" s="5" t="s">
        <v>6</v>
      </c>
      <c r="O411" s="5">
        <v>2</v>
      </c>
      <c r="P411" s="5">
        <f>ROUND(Source!EK394,O411)</f>
        <v>143704.34</v>
      </c>
      <c r="Q411" s="5"/>
      <c r="R411" s="5"/>
      <c r="S411" s="5"/>
      <c r="T411" s="5"/>
      <c r="U411" s="5"/>
      <c r="V411" s="5"/>
      <c r="W411" s="5"/>
    </row>
    <row r="412" spans="1:23" x14ac:dyDescent="0.2">
      <c r="A412" s="5">
        <v>50</v>
      </c>
      <c r="B412" s="5">
        <v>0</v>
      </c>
      <c r="C412" s="5">
        <v>0</v>
      </c>
      <c r="D412" s="5">
        <v>1</v>
      </c>
      <c r="E412" s="5">
        <v>215</v>
      </c>
      <c r="F412" s="5">
        <f>ROUND(Source!AT394,O412)</f>
        <v>224784.55</v>
      </c>
      <c r="G412" s="5" t="s">
        <v>80</v>
      </c>
      <c r="H412" s="5" t="s">
        <v>81</v>
      </c>
      <c r="I412" s="5"/>
      <c r="J412" s="5"/>
      <c r="K412" s="5">
        <v>215</v>
      </c>
      <c r="L412" s="5">
        <v>17</v>
      </c>
      <c r="M412" s="5">
        <v>3</v>
      </c>
      <c r="N412" s="5" t="s">
        <v>6</v>
      </c>
      <c r="O412" s="5">
        <v>2</v>
      </c>
      <c r="P412" s="5">
        <f>ROUND(Source!EL394,O412)</f>
        <v>2371958.6800000002</v>
      </c>
      <c r="Q412" s="5"/>
      <c r="R412" s="5"/>
      <c r="S412" s="5"/>
      <c r="T412" s="5"/>
      <c r="U412" s="5"/>
      <c r="V412" s="5"/>
      <c r="W412" s="5"/>
    </row>
    <row r="413" spans="1:23" x14ac:dyDescent="0.2">
      <c r="A413" s="5">
        <v>50</v>
      </c>
      <c r="B413" s="5">
        <v>0</v>
      </c>
      <c r="C413" s="5">
        <v>0</v>
      </c>
      <c r="D413" s="5">
        <v>1</v>
      </c>
      <c r="E413" s="5">
        <v>217</v>
      </c>
      <c r="F413" s="5">
        <f>ROUND(Source!AU394,O413)</f>
        <v>2512.06</v>
      </c>
      <c r="G413" s="5" t="s">
        <v>82</v>
      </c>
      <c r="H413" s="5" t="s">
        <v>83</v>
      </c>
      <c r="I413" s="5"/>
      <c r="J413" s="5"/>
      <c r="K413" s="5">
        <v>217</v>
      </c>
      <c r="L413" s="5">
        <v>18</v>
      </c>
      <c r="M413" s="5">
        <v>3</v>
      </c>
      <c r="N413" s="5" t="s">
        <v>6</v>
      </c>
      <c r="O413" s="5">
        <v>2</v>
      </c>
      <c r="P413" s="5">
        <f>ROUND(Source!EM394,O413)</f>
        <v>47352.2</v>
      </c>
      <c r="Q413" s="5"/>
      <c r="R413" s="5"/>
      <c r="S413" s="5"/>
      <c r="T413" s="5"/>
      <c r="U413" s="5"/>
      <c r="V413" s="5"/>
      <c r="W413" s="5"/>
    </row>
    <row r="414" spans="1:23" x14ac:dyDescent="0.2">
      <c r="A414" s="5">
        <v>50</v>
      </c>
      <c r="B414" s="5">
        <v>0</v>
      </c>
      <c r="C414" s="5">
        <v>0</v>
      </c>
      <c r="D414" s="5">
        <v>1</v>
      </c>
      <c r="E414" s="5">
        <v>230</v>
      </c>
      <c r="F414" s="5">
        <f>ROUND(Source!BA394,O414)</f>
        <v>0</v>
      </c>
      <c r="G414" s="5" t="s">
        <v>84</v>
      </c>
      <c r="H414" s="5" t="s">
        <v>85</v>
      </c>
      <c r="I414" s="5"/>
      <c r="J414" s="5"/>
      <c r="K414" s="5">
        <v>230</v>
      </c>
      <c r="L414" s="5">
        <v>19</v>
      </c>
      <c r="M414" s="5">
        <v>3</v>
      </c>
      <c r="N414" s="5" t="s">
        <v>6</v>
      </c>
      <c r="O414" s="5">
        <v>2</v>
      </c>
      <c r="P414" s="5">
        <f>ROUND(Source!ES394,O414)</f>
        <v>0</v>
      </c>
      <c r="Q414" s="5"/>
      <c r="R414" s="5"/>
      <c r="S414" s="5"/>
      <c r="T414" s="5"/>
      <c r="U414" s="5"/>
      <c r="V414" s="5"/>
      <c r="W414" s="5"/>
    </row>
    <row r="415" spans="1:23" x14ac:dyDescent="0.2">
      <c r="A415" s="5">
        <v>50</v>
      </c>
      <c r="B415" s="5">
        <v>0</v>
      </c>
      <c r="C415" s="5">
        <v>0</v>
      </c>
      <c r="D415" s="5">
        <v>1</v>
      </c>
      <c r="E415" s="5">
        <v>206</v>
      </c>
      <c r="F415" s="5">
        <f>ROUND(Source!T394,O415)</f>
        <v>0</v>
      </c>
      <c r="G415" s="5" t="s">
        <v>86</v>
      </c>
      <c r="H415" s="5" t="s">
        <v>87</v>
      </c>
      <c r="I415" s="5"/>
      <c r="J415" s="5"/>
      <c r="K415" s="5">
        <v>206</v>
      </c>
      <c r="L415" s="5">
        <v>20</v>
      </c>
      <c r="M415" s="5">
        <v>3</v>
      </c>
      <c r="N415" s="5" t="s">
        <v>6</v>
      </c>
      <c r="O415" s="5">
        <v>2</v>
      </c>
      <c r="P415" s="5">
        <f>ROUND(Source!DL394,O415)</f>
        <v>0</v>
      </c>
      <c r="Q415" s="5"/>
      <c r="R415" s="5"/>
      <c r="S415" s="5"/>
      <c r="T415" s="5"/>
      <c r="U415" s="5"/>
      <c r="V415" s="5"/>
      <c r="W415" s="5"/>
    </row>
    <row r="416" spans="1:23" x14ac:dyDescent="0.2">
      <c r="A416" s="5">
        <v>50</v>
      </c>
      <c r="B416" s="5">
        <v>0</v>
      </c>
      <c r="C416" s="5">
        <v>0</v>
      </c>
      <c r="D416" s="5">
        <v>1</v>
      </c>
      <c r="E416" s="5">
        <v>207</v>
      </c>
      <c r="F416" s="5">
        <f>Source!U394</f>
        <v>4787.3029999999999</v>
      </c>
      <c r="G416" s="5" t="s">
        <v>88</v>
      </c>
      <c r="H416" s="5" t="s">
        <v>89</v>
      </c>
      <c r="I416" s="5"/>
      <c r="J416" s="5"/>
      <c r="K416" s="5">
        <v>207</v>
      </c>
      <c r="L416" s="5">
        <v>21</v>
      </c>
      <c r="M416" s="5">
        <v>3</v>
      </c>
      <c r="N416" s="5" t="s">
        <v>6</v>
      </c>
      <c r="O416" s="5">
        <v>-1</v>
      </c>
      <c r="P416" s="5">
        <f>Source!DM394</f>
        <v>4787.3029999999999</v>
      </c>
      <c r="Q416" s="5"/>
      <c r="R416" s="5"/>
      <c r="S416" s="5"/>
      <c r="T416" s="5"/>
      <c r="U416" s="5"/>
      <c r="V416" s="5"/>
      <c r="W416" s="5"/>
    </row>
    <row r="417" spans="1:23" x14ac:dyDescent="0.2">
      <c r="A417" s="5">
        <v>50</v>
      </c>
      <c r="B417" s="5">
        <v>0</v>
      </c>
      <c r="C417" s="5">
        <v>0</v>
      </c>
      <c r="D417" s="5">
        <v>1</v>
      </c>
      <c r="E417" s="5">
        <v>208</v>
      </c>
      <c r="F417" s="5">
        <f>Source!V394</f>
        <v>7.1575000000000006</v>
      </c>
      <c r="G417" s="5" t="s">
        <v>90</v>
      </c>
      <c r="H417" s="5" t="s">
        <v>91</v>
      </c>
      <c r="I417" s="5"/>
      <c r="J417" s="5"/>
      <c r="K417" s="5">
        <v>208</v>
      </c>
      <c r="L417" s="5">
        <v>22</v>
      </c>
      <c r="M417" s="5">
        <v>3</v>
      </c>
      <c r="N417" s="5" t="s">
        <v>6</v>
      </c>
      <c r="O417" s="5">
        <v>-1</v>
      </c>
      <c r="P417" s="5">
        <f>Source!DN394</f>
        <v>7.1575000000000006</v>
      </c>
      <c r="Q417" s="5"/>
      <c r="R417" s="5"/>
      <c r="S417" s="5"/>
      <c r="T417" s="5"/>
      <c r="U417" s="5"/>
      <c r="V417" s="5"/>
      <c r="W417" s="5"/>
    </row>
    <row r="418" spans="1:23" x14ac:dyDescent="0.2">
      <c r="A418" s="5">
        <v>50</v>
      </c>
      <c r="B418" s="5">
        <v>0</v>
      </c>
      <c r="C418" s="5">
        <v>0</v>
      </c>
      <c r="D418" s="5">
        <v>1</v>
      </c>
      <c r="E418" s="5">
        <v>209</v>
      </c>
      <c r="F418" s="5">
        <f>ROUND(Source!W394,O418)</f>
        <v>0</v>
      </c>
      <c r="G418" s="5" t="s">
        <v>92</v>
      </c>
      <c r="H418" s="5" t="s">
        <v>93</v>
      </c>
      <c r="I418" s="5"/>
      <c r="J418" s="5"/>
      <c r="K418" s="5">
        <v>209</v>
      </c>
      <c r="L418" s="5">
        <v>23</v>
      </c>
      <c r="M418" s="5">
        <v>3</v>
      </c>
      <c r="N418" s="5" t="s">
        <v>6</v>
      </c>
      <c r="O418" s="5">
        <v>2</v>
      </c>
      <c r="P418" s="5">
        <f>ROUND(Source!DO394,O418)</f>
        <v>0</v>
      </c>
      <c r="Q418" s="5"/>
      <c r="R418" s="5"/>
      <c r="S418" s="5"/>
      <c r="T418" s="5"/>
      <c r="U418" s="5"/>
      <c r="V418" s="5"/>
      <c r="W418" s="5"/>
    </row>
    <row r="419" spans="1:23" x14ac:dyDescent="0.2">
      <c r="A419" s="5">
        <v>50</v>
      </c>
      <c r="B419" s="5">
        <v>0</v>
      </c>
      <c r="C419" s="5">
        <v>0</v>
      </c>
      <c r="D419" s="5">
        <v>1</v>
      </c>
      <c r="E419" s="5">
        <v>210</v>
      </c>
      <c r="F419" s="5">
        <f>ROUND(Source!X394,O419)</f>
        <v>37783.910000000003</v>
      </c>
      <c r="G419" s="5" t="s">
        <v>94</v>
      </c>
      <c r="H419" s="5" t="s">
        <v>95</v>
      </c>
      <c r="I419" s="5"/>
      <c r="J419" s="5"/>
      <c r="K419" s="5">
        <v>210</v>
      </c>
      <c r="L419" s="5">
        <v>24</v>
      </c>
      <c r="M419" s="5">
        <v>3</v>
      </c>
      <c r="N419" s="5" t="s">
        <v>6</v>
      </c>
      <c r="O419" s="5">
        <v>2</v>
      </c>
      <c r="P419" s="5">
        <f>ROUND(Source!DP394,O419)</f>
        <v>256541.75</v>
      </c>
      <c r="Q419" s="5"/>
      <c r="R419" s="5"/>
      <c r="S419" s="5"/>
      <c r="T419" s="5"/>
      <c r="U419" s="5"/>
      <c r="V419" s="5"/>
      <c r="W419" s="5"/>
    </row>
    <row r="420" spans="1:23" x14ac:dyDescent="0.2">
      <c r="A420" s="5">
        <v>50</v>
      </c>
      <c r="B420" s="5">
        <v>0</v>
      </c>
      <c r="C420" s="5">
        <v>0</v>
      </c>
      <c r="D420" s="5">
        <v>1</v>
      </c>
      <c r="E420" s="5">
        <v>211</v>
      </c>
      <c r="F420" s="5">
        <f>ROUND(Source!Y394,O420)</f>
        <v>27213.34</v>
      </c>
      <c r="G420" s="5" t="s">
        <v>96</v>
      </c>
      <c r="H420" s="5" t="s">
        <v>97</v>
      </c>
      <c r="I420" s="5"/>
      <c r="J420" s="5"/>
      <c r="K420" s="5">
        <v>211</v>
      </c>
      <c r="L420" s="5">
        <v>25</v>
      </c>
      <c r="M420" s="5">
        <v>3</v>
      </c>
      <c r="N420" s="5" t="s">
        <v>6</v>
      </c>
      <c r="O420" s="5">
        <v>2</v>
      </c>
      <c r="P420" s="5">
        <f>ROUND(Source!DQ394,O420)</f>
        <v>183741.82</v>
      </c>
      <c r="Q420" s="5"/>
      <c r="R420" s="5"/>
      <c r="S420" s="5"/>
      <c r="T420" s="5"/>
      <c r="U420" s="5"/>
      <c r="V420" s="5"/>
      <c r="W420" s="5"/>
    </row>
    <row r="421" spans="1:23" x14ac:dyDescent="0.2">
      <c r="A421" s="5">
        <v>50</v>
      </c>
      <c r="B421" s="5">
        <v>0</v>
      </c>
      <c r="C421" s="5">
        <v>0</v>
      </c>
      <c r="D421" s="5">
        <v>1</v>
      </c>
      <c r="E421" s="5">
        <v>0</v>
      </c>
      <c r="F421" s="5">
        <f>ROUND(Source!AR394,O421)</f>
        <v>249303.4</v>
      </c>
      <c r="G421" s="5" t="s">
        <v>98</v>
      </c>
      <c r="H421" s="5" t="s">
        <v>99</v>
      </c>
      <c r="I421" s="5"/>
      <c r="J421" s="5"/>
      <c r="K421" s="5">
        <v>224</v>
      </c>
      <c r="L421" s="5">
        <v>26</v>
      </c>
      <c r="M421" s="5">
        <v>3</v>
      </c>
      <c r="N421" s="5" t="s">
        <v>6</v>
      </c>
      <c r="O421" s="5">
        <v>2</v>
      </c>
      <c r="P421" s="5">
        <f>ROUND(Source!EJ394,O421)</f>
        <v>2563015.2200000002</v>
      </c>
      <c r="Q421" s="5"/>
      <c r="R421" s="5"/>
      <c r="S421" s="5"/>
      <c r="T421" s="5"/>
      <c r="U421" s="5"/>
      <c r="V421" s="5"/>
      <c r="W421" s="5"/>
    </row>
    <row r="422" spans="1:23" x14ac:dyDescent="0.2">
      <c r="A422" s="5">
        <v>50</v>
      </c>
      <c r="B422" s="5">
        <v>1</v>
      </c>
      <c r="C422" s="5">
        <v>0</v>
      </c>
      <c r="D422" s="5">
        <v>2</v>
      </c>
      <c r="E422" s="5">
        <v>0</v>
      </c>
      <c r="F422" s="5">
        <f>ROUND(F421,O422)</f>
        <v>249303.4</v>
      </c>
      <c r="G422" s="5" t="s">
        <v>100</v>
      </c>
      <c r="H422" s="5" t="s">
        <v>98</v>
      </c>
      <c r="I422" s="5"/>
      <c r="J422" s="5"/>
      <c r="K422" s="5">
        <v>212</v>
      </c>
      <c r="L422" s="5">
        <v>27</v>
      </c>
      <c r="M422" s="5">
        <v>0</v>
      </c>
      <c r="N422" s="5" t="s">
        <v>6</v>
      </c>
      <c r="O422" s="5">
        <v>2</v>
      </c>
      <c r="P422" s="5">
        <f>ROUND(P421,O422)</f>
        <v>2563015.2200000002</v>
      </c>
      <c r="Q422" s="5"/>
      <c r="R422" s="5"/>
      <c r="S422" s="5"/>
      <c r="T422" s="5"/>
      <c r="U422" s="5"/>
      <c r="V422" s="5"/>
      <c r="W422" s="5"/>
    </row>
    <row r="423" spans="1:23" x14ac:dyDescent="0.2">
      <c r="A423" s="5">
        <v>50</v>
      </c>
      <c r="B423" s="5">
        <v>1</v>
      </c>
      <c r="C423" s="5">
        <v>0</v>
      </c>
      <c r="D423" s="5">
        <v>2</v>
      </c>
      <c r="E423" s="5">
        <v>0</v>
      </c>
      <c r="F423" s="5">
        <f>ROUND(F422*0.18,O423)</f>
        <v>44874.61</v>
      </c>
      <c r="G423" s="5" t="s">
        <v>101</v>
      </c>
      <c r="H423" s="5" t="s">
        <v>102</v>
      </c>
      <c r="I423" s="5"/>
      <c r="J423" s="5"/>
      <c r="K423" s="5">
        <v>212</v>
      </c>
      <c r="L423" s="5">
        <v>28</v>
      </c>
      <c r="M423" s="5">
        <v>0</v>
      </c>
      <c r="N423" s="5" t="s">
        <v>6</v>
      </c>
      <c r="O423" s="5">
        <v>2</v>
      </c>
      <c r="P423" s="5">
        <f>ROUND(P422*0.18,O423)</f>
        <v>461342.74</v>
      </c>
      <c r="Q423" s="5"/>
      <c r="R423" s="5"/>
      <c r="S423" s="5"/>
      <c r="T423" s="5"/>
      <c r="U423" s="5"/>
      <c r="V423" s="5"/>
      <c r="W423" s="5"/>
    </row>
    <row r="424" spans="1:23" x14ac:dyDescent="0.2">
      <c r="A424" s="5">
        <v>50</v>
      </c>
      <c r="B424" s="5">
        <v>1</v>
      </c>
      <c r="C424" s="5">
        <v>0</v>
      </c>
      <c r="D424" s="5">
        <v>2</v>
      </c>
      <c r="E424" s="5">
        <v>224</v>
      </c>
      <c r="F424" s="5">
        <f>ROUND(F422+F423,O424)</f>
        <v>294178.01</v>
      </c>
      <c r="G424" s="5" t="s">
        <v>103</v>
      </c>
      <c r="H424" s="5" t="s">
        <v>104</v>
      </c>
      <c r="I424" s="5"/>
      <c r="J424" s="5"/>
      <c r="K424" s="5">
        <v>212</v>
      </c>
      <c r="L424" s="5">
        <v>29</v>
      </c>
      <c r="M424" s="5">
        <v>0</v>
      </c>
      <c r="N424" s="5" t="s">
        <v>6</v>
      </c>
      <c r="O424" s="5">
        <v>2</v>
      </c>
      <c r="P424" s="5">
        <f>ROUND(P422+P423,O424)</f>
        <v>3024357.96</v>
      </c>
      <c r="Q424" s="5"/>
      <c r="R424" s="5"/>
      <c r="S424" s="5"/>
      <c r="T424" s="5"/>
      <c r="U424" s="5"/>
      <c r="V424" s="5"/>
      <c r="W424" s="5"/>
    </row>
    <row r="427" spans="1:23" x14ac:dyDescent="0.2">
      <c r="A427">
        <v>70</v>
      </c>
      <c r="B427">
        <v>1</v>
      </c>
      <c r="D427">
        <v>1</v>
      </c>
      <c r="E427" t="s">
        <v>399</v>
      </c>
      <c r="F427" t="s">
        <v>400</v>
      </c>
      <c r="G427">
        <v>0</v>
      </c>
      <c r="H427">
        <v>0</v>
      </c>
      <c r="I427" t="s">
        <v>6</v>
      </c>
      <c r="J427">
        <v>1</v>
      </c>
      <c r="K427">
        <v>0</v>
      </c>
      <c r="L427" t="s">
        <v>6</v>
      </c>
      <c r="M427" t="s">
        <v>6</v>
      </c>
      <c r="N427">
        <v>0</v>
      </c>
      <c r="O427">
        <v>0</v>
      </c>
    </row>
    <row r="428" spans="1:23" x14ac:dyDescent="0.2">
      <c r="A428">
        <v>70</v>
      </c>
      <c r="B428">
        <v>1</v>
      </c>
      <c r="D428">
        <v>2</v>
      </c>
      <c r="E428" t="s">
        <v>401</v>
      </c>
      <c r="F428" t="s">
        <v>402</v>
      </c>
      <c r="G428">
        <v>1</v>
      </c>
      <c r="H428">
        <v>0</v>
      </c>
      <c r="I428" t="s">
        <v>6</v>
      </c>
      <c r="J428">
        <v>1</v>
      </c>
      <c r="K428">
        <v>0</v>
      </c>
      <c r="L428" t="s">
        <v>6</v>
      </c>
      <c r="M428" t="s">
        <v>6</v>
      </c>
      <c r="N428">
        <v>0</v>
      </c>
      <c r="O428">
        <v>1</v>
      </c>
    </row>
    <row r="429" spans="1:23" x14ac:dyDescent="0.2">
      <c r="A429">
        <v>70</v>
      </c>
      <c r="B429">
        <v>1</v>
      </c>
      <c r="D429">
        <v>3</v>
      </c>
      <c r="E429" t="s">
        <v>403</v>
      </c>
      <c r="F429" t="s">
        <v>404</v>
      </c>
      <c r="G429">
        <v>0</v>
      </c>
      <c r="H429">
        <v>0</v>
      </c>
      <c r="I429" t="s">
        <v>6</v>
      </c>
      <c r="J429">
        <v>1</v>
      </c>
      <c r="K429">
        <v>0</v>
      </c>
      <c r="L429" t="s">
        <v>6</v>
      </c>
      <c r="M429" t="s">
        <v>6</v>
      </c>
      <c r="N429">
        <v>0</v>
      </c>
      <c r="O429">
        <v>0</v>
      </c>
    </row>
    <row r="430" spans="1:23" x14ac:dyDescent="0.2">
      <c r="A430">
        <v>70</v>
      </c>
      <c r="B430">
        <v>1</v>
      </c>
      <c r="D430">
        <v>4</v>
      </c>
      <c r="E430" t="s">
        <v>405</v>
      </c>
      <c r="F430" t="s">
        <v>406</v>
      </c>
      <c r="G430">
        <v>0</v>
      </c>
      <c r="H430">
        <v>0</v>
      </c>
      <c r="I430" t="s">
        <v>407</v>
      </c>
      <c r="J430">
        <v>0</v>
      </c>
      <c r="K430">
        <v>0</v>
      </c>
      <c r="L430" t="s">
        <v>6</v>
      </c>
      <c r="M430" t="s">
        <v>6</v>
      </c>
      <c r="N430">
        <v>0</v>
      </c>
      <c r="O430">
        <v>0</v>
      </c>
    </row>
    <row r="431" spans="1:23" x14ac:dyDescent="0.2">
      <c r="A431">
        <v>70</v>
      </c>
      <c r="B431">
        <v>1</v>
      </c>
      <c r="D431">
        <v>5</v>
      </c>
      <c r="E431" t="s">
        <v>408</v>
      </c>
      <c r="F431" t="s">
        <v>409</v>
      </c>
      <c r="G431">
        <v>0</v>
      </c>
      <c r="H431">
        <v>0</v>
      </c>
      <c r="I431" t="s">
        <v>410</v>
      </c>
      <c r="J431">
        <v>0</v>
      </c>
      <c r="K431">
        <v>0</v>
      </c>
      <c r="L431" t="s">
        <v>6</v>
      </c>
      <c r="M431" t="s">
        <v>6</v>
      </c>
      <c r="N431">
        <v>0</v>
      </c>
      <c r="O431">
        <v>0</v>
      </c>
    </row>
    <row r="432" spans="1:23" x14ac:dyDescent="0.2">
      <c r="A432">
        <v>70</v>
      </c>
      <c r="B432">
        <v>1</v>
      </c>
      <c r="D432">
        <v>6</v>
      </c>
      <c r="E432" t="s">
        <v>411</v>
      </c>
      <c r="F432" t="s">
        <v>412</v>
      </c>
      <c r="G432">
        <v>0</v>
      </c>
      <c r="H432">
        <v>0</v>
      </c>
      <c r="I432" t="s">
        <v>413</v>
      </c>
      <c r="J432">
        <v>0</v>
      </c>
      <c r="K432">
        <v>0</v>
      </c>
      <c r="L432" t="s">
        <v>6</v>
      </c>
      <c r="M432" t="s">
        <v>6</v>
      </c>
      <c r="N432">
        <v>0</v>
      </c>
      <c r="O432">
        <v>0</v>
      </c>
    </row>
    <row r="433" spans="1:15" x14ac:dyDescent="0.2">
      <c r="A433">
        <v>70</v>
      </c>
      <c r="B433">
        <v>1</v>
      </c>
      <c r="D433">
        <v>7</v>
      </c>
      <c r="E433" t="s">
        <v>414</v>
      </c>
      <c r="F433" t="s">
        <v>415</v>
      </c>
      <c r="G433">
        <v>0</v>
      </c>
      <c r="H433">
        <v>0</v>
      </c>
      <c r="I433" t="s">
        <v>6</v>
      </c>
      <c r="J433">
        <v>0</v>
      </c>
      <c r="K433">
        <v>0</v>
      </c>
      <c r="L433" t="s">
        <v>6</v>
      </c>
      <c r="M433" t="s">
        <v>6</v>
      </c>
      <c r="N433">
        <v>0</v>
      </c>
      <c r="O433">
        <v>0</v>
      </c>
    </row>
    <row r="434" spans="1:15" x14ac:dyDescent="0.2">
      <c r="A434">
        <v>70</v>
      </c>
      <c r="B434">
        <v>1</v>
      </c>
      <c r="D434">
        <v>8</v>
      </c>
      <c r="E434" t="s">
        <v>416</v>
      </c>
      <c r="F434" t="s">
        <v>417</v>
      </c>
      <c r="G434">
        <v>0</v>
      </c>
      <c r="H434">
        <v>0</v>
      </c>
      <c r="I434" t="s">
        <v>418</v>
      </c>
      <c r="J434">
        <v>0</v>
      </c>
      <c r="K434">
        <v>0</v>
      </c>
      <c r="L434" t="s">
        <v>6</v>
      </c>
      <c r="M434" t="s">
        <v>6</v>
      </c>
      <c r="N434">
        <v>0</v>
      </c>
      <c r="O434">
        <v>0</v>
      </c>
    </row>
    <row r="435" spans="1:15" x14ac:dyDescent="0.2">
      <c r="A435">
        <v>70</v>
      </c>
      <c r="B435">
        <v>1</v>
      </c>
      <c r="D435">
        <v>9</v>
      </c>
      <c r="E435" t="s">
        <v>419</v>
      </c>
      <c r="F435" t="s">
        <v>420</v>
      </c>
      <c r="G435">
        <v>0</v>
      </c>
      <c r="H435">
        <v>0</v>
      </c>
      <c r="I435" t="s">
        <v>421</v>
      </c>
      <c r="J435">
        <v>0</v>
      </c>
      <c r="K435">
        <v>0</v>
      </c>
      <c r="L435" t="s">
        <v>6</v>
      </c>
      <c r="M435" t="s">
        <v>6</v>
      </c>
      <c r="N435">
        <v>0</v>
      </c>
      <c r="O435">
        <v>0</v>
      </c>
    </row>
    <row r="436" spans="1:15" x14ac:dyDescent="0.2">
      <c r="A436">
        <v>70</v>
      </c>
      <c r="B436">
        <v>1</v>
      </c>
      <c r="D436">
        <v>10</v>
      </c>
      <c r="E436" t="s">
        <v>422</v>
      </c>
      <c r="F436" t="s">
        <v>423</v>
      </c>
      <c r="G436">
        <v>0</v>
      </c>
      <c r="H436">
        <v>0</v>
      </c>
      <c r="I436" t="s">
        <v>424</v>
      </c>
      <c r="J436">
        <v>0</v>
      </c>
      <c r="K436">
        <v>0</v>
      </c>
      <c r="L436" t="s">
        <v>6</v>
      </c>
      <c r="M436" t="s">
        <v>6</v>
      </c>
      <c r="N436">
        <v>0</v>
      </c>
      <c r="O436">
        <v>0</v>
      </c>
    </row>
    <row r="437" spans="1:15" x14ac:dyDescent="0.2">
      <c r="A437">
        <v>70</v>
      </c>
      <c r="B437">
        <v>1</v>
      </c>
      <c r="D437">
        <v>11</v>
      </c>
      <c r="E437" t="s">
        <v>425</v>
      </c>
      <c r="F437" t="s">
        <v>426</v>
      </c>
      <c r="G437">
        <v>0</v>
      </c>
      <c r="H437">
        <v>0</v>
      </c>
      <c r="I437" t="s">
        <v>427</v>
      </c>
      <c r="J437">
        <v>0</v>
      </c>
      <c r="K437">
        <v>0</v>
      </c>
      <c r="L437" t="s">
        <v>6</v>
      </c>
      <c r="M437" t="s">
        <v>6</v>
      </c>
      <c r="N437">
        <v>0</v>
      </c>
      <c r="O437">
        <v>0</v>
      </c>
    </row>
    <row r="438" spans="1:15" x14ac:dyDescent="0.2">
      <c r="A438">
        <v>70</v>
      </c>
      <c r="B438">
        <v>1</v>
      </c>
      <c r="D438">
        <v>12</v>
      </c>
      <c r="E438" t="s">
        <v>428</v>
      </c>
      <c r="F438" t="s">
        <v>429</v>
      </c>
      <c r="G438">
        <v>0</v>
      </c>
      <c r="H438">
        <v>0</v>
      </c>
      <c r="I438" t="s">
        <v>6</v>
      </c>
      <c r="J438">
        <v>0</v>
      </c>
      <c r="K438">
        <v>0</v>
      </c>
      <c r="L438" t="s">
        <v>6</v>
      </c>
      <c r="M438" t="s">
        <v>6</v>
      </c>
      <c r="N438">
        <v>0</v>
      </c>
      <c r="O438">
        <v>0</v>
      </c>
    </row>
    <row r="439" spans="1:15" x14ac:dyDescent="0.2">
      <c r="A439">
        <v>70</v>
      </c>
      <c r="B439">
        <v>1</v>
      </c>
      <c r="D439">
        <v>1</v>
      </c>
      <c r="E439" t="s">
        <v>430</v>
      </c>
      <c r="F439" t="s">
        <v>431</v>
      </c>
      <c r="G439">
        <v>0.9</v>
      </c>
      <c r="H439">
        <v>1</v>
      </c>
      <c r="I439" t="s">
        <v>432</v>
      </c>
      <c r="J439">
        <v>0</v>
      </c>
      <c r="K439">
        <v>0</v>
      </c>
      <c r="L439" t="s">
        <v>6</v>
      </c>
      <c r="M439" t="s">
        <v>6</v>
      </c>
      <c r="N439">
        <v>0</v>
      </c>
      <c r="O439">
        <v>0.9</v>
      </c>
    </row>
    <row r="440" spans="1:15" x14ac:dyDescent="0.2">
      <c r="A440">
        <v>70</v>
      </c>
      <c r="B440">
        <v>1</v>
      </c>
      <c r="D440">
        <v>2</v>
      </c>
      <c r="E440" t="s">
        <v>433</v>
      </c>
      <c r="F440" t="s">
        <v>434</v>
      </c>
      <c r="G440">
        <v>0.85</v>
      </c>
      <c r="H440">
        <v>1</v>
      </c>
      <c r="I440" t="s">
        <v>435</v>
      </c>
      <c r="J440">
        <v>0</v>
      </c>
      <c r="K440">
        <v>0</v>
      </c>
      <c r="L440" t="s">
        <v>6</v>
      </c>
      <c r="M440" t="s">
        <v>6</v>
      </c>
      <c r="N440">
        <v>0</v>
      </c>
      <c r="O440">
        <v>0.85</v>
      </c>
    </row>
    <row r="441" spans="1:15" x14ac:dyDescent="0.2">
      <c r="A441">
        <v>70</v>
      </c>
      <c r="B441">
        <v>1</v>
      </c>
      <c r="D441">
        <v>3</v>
      </c>
      <c r="E441" t="s">
        <v>436</v>
      </c>
      <c r="F441" t="s">
        <v>437</v>
      </c>
      <c r="G441">
        <v>1</v>
      </c>
      <c r="H441">
        <v>0.85</v>
      </c>
      <c r="I441" t="s">
        <v>438</v>
      </c>
      <c r="J441">
        <v>0</v>
      </c>
      <c r="K441">
        <v>0</v>
      </c>
      <c r="L441" t="s">
        <v>6</v>
      </c>
      <c r="M441" t="s">
        <v>6</v>
      </c>
      <c r="N441">
        <v>0</v>
      </c>
      <c r="O441">
        <v>1</v>
      </c>
    </row>
    <row r="442" spans="1:15" x14ac:dyDescent="0.2">
      <c r="A442">
        <v>70</v>
      </c>
      <c r="B442">
        <v>1</v>
      </c>
      <c r="D442">
        <v>4</v>
      </c>
      <c r="E442" t="s">
        <v>439</v>
      </c>
      <c r="F442" t="s">
        <v>440</v>
      </c>
      <c r="G442">
        <v>1</v>
      </c>
      <c r="H442">
        <v>0</v>
      </c>
      <c r="I442" t="s">
        <v>6</v>
      </c>
      <c r="J442">
        <v>0</v>
      </c>
      <c r="K442">
        <v>0</v>
      </c>
      <c r="L442" t="s">
        <v>6</v>
      </c>
      <c r="M442" t="s">
        <v>6</v>
      </c>
      <c r="N442">
        <v>0</v>
      </c>
      <c r="O442">
        <v>1</v>
      </c>
    </row>
    <row r="443" spans="1:15" x14ac:dyDescent="0.2">
      <c r="A443">
        <v>70</v>
      </c>
      <c r="B443">
        <v>1</v>
      </c>
      <c r="D443">
        <v>5</v>
      </c>
      <c r="E443" t="s">
        <v>441</v>
      </c>
      <c r="F443" t="s">
        <v>442</v>
      </c>
      <c r="G443">
        <v>1</v>
      </c>
      <c r="H443">
        <v>0.8</v>
      </c>
      <c r="I443" t="s">
        <v>443</v>
      </c>
      <c r="J443">
        <v>0</v>
      </c>
      <c r="K443">
        <v>0</v>
      </c>
      <c r="L443" t="s">
        <v>6</v>
      </c>
      <c r="M443" t="s">
        <v>6</v>
      </c>
      <c r="N443">
        <v>0</v>
      </c>
      <c r="O443">
        <v>1</v>
      </c>
    </row>
    <row r="444" spans="1:15" x14ac:dyDescent="0.2">
      <c r="A444">
        <v>70</v>
      </c>
      <c r="B444">
        <v>1</v>
      </c>
      <c r="D444">
        <v>6</v>
      </c>
      <c r="E444" t="s">
        <v>444</v>
      </c>
      <c r="F444" t="s">
        <v>445</v>
      </c>
      <c r="G444">
        <v>1</v>
      </c>
      <c r="H444">
        <v>0</v>
      </c>
      <c r="I444" t="s">
        <v>6</v>
      </c>
      <c r="J444">
        <v>0</v>
      </c>
      <c r="K444">
        <v>0</v>
      </c>
      <c r="L444" t="s">
        <v>6</v>
      </c>
      <c r="M444" t="s">
        <v>6</v>
      </c>
      <c r="N444">
        <v>0</v>
      </c>
      <c r="O444">
        <v>0.85</v>
      </c>
    </row>
    <row r="445" spans="1:15" x14ac:dyDescent="0.2">
      <c r="A445">
        <v>70</v>
      </c>
      <c r="B445">
        <v>1</v>
      </c>
      <c r="D445">
        <v>7</v>
      </c>
      <c r="E445" t="s">
        <v>446</v>
      </c>
      <c r="F445" t="s">
        <v>447</v>
      </c>
      <c r="G445">
        <v>1</v>
      </c>
      <c r="H445">
        <v>0</v>
      </c>
      <c r="I445" t="s">
        <v>6</v>
      </c>
      <c r="J445">
        <v>0</v>
      </c>
      <c r="K445">
        <v>0</v>
      </c>
      <c r="L445" t="s">
        <v>6</v>
      </c>
      <c r="M445" t="s">
        <v>6</v>
      </c>
      <c r="N445">
        <v>0</v>
      </c>
      <c r="O445">
        <v>0.8</v>
      </c>
    </row>
    <row r="446" spans="1:15" x14ac:dyDescent="0.2">
      <c r="A446">
        <v>70</v>
      </c>
      <c r="B446">
        <v>1</v>
      </c>
      <c r="D446">
        <v>8</v>
      </c>
      <c r="E446" t="s">
        <v>448</v>
      </c>
      <c r="F446" t="s">
        <v>449</v>
      </c>
      <c r="G446">
        <v>0.7</v>
      </c>
      <c r="H446">
        <v>0</v>
      </c>
      <c r="I446" t="s">
        <v>6</v>
      </c>
      <c r="J446">
        <v>0</v>
      </c>
      <c r="K446">
        <v>0</v>
      </c>
      <c r="L446" t="s">
        <v>6</v>
      </c>
      <c r="M446" t="s">
        <v>6</v>
      </c>
      <c r="N446">
        <v>0</v>
      </c>
      <c r="O446">
        <v>0.94</v>
      </c>
    </row>
    <row r="447" spans="1:15" x14ac:dyDescent="0.2">
      <c r="A447">
        <v>70</v>
      </c>
      <c r="B447">
        <v>1</v>
      </c>
      <c r="D447">
        <v>9</v>
      </c>
      <c r="E447" t="s">
        <v>450</v>
      </c>
      <c r="F447" t="s">
        <v>451</v>
      </c>
      <c r="G447">
        <v>0.9</v>
      </c>
      <c r="H447">
        <v>0</v>
      </c>
      <c r="I447" t="s">
        <v>6</v>
      </c>
      <c r="J447">
        <v>0</v>
      </c>
      <c r="K447">
        <v>0</v>
      </c>
      <c r="L447" t="s">
        <v>6</v>
      </c>
      <c r="M447" t="s">
        <v>6</v>
      </c>
      <c r="N447">
        <v>0</v>
      </c>
      <c r="O447">
        <v>0.9</v>
      </c>
    </row>
    <row r="448" spans="1:15" x14ac:dyDescent="0.2">
      <c r="A448">
        <v>70</v>
      </c>
      <c r="B448">
        <v>1</v>
      </c>
      <c r="D448">
        <v>10</v>
      </c>
      <c r="E448" t="s">
        <v>452</v>
      </c>
      <c r="F448" t="s">
        <v>453</v>
      </c>
      <c r="G448">
        <v>0.6</v>
      </c>
      <c r="H448">
        <v>0</v>
      </c>
      <c r="I448" t="s">
        <v>6</v>
      </c>
      <c r="J448">
        <v>0</v>
      </c>
      <c r="K448">
        <v>0</v>
      </c>
      <c r="L448" t="s">
        <v>6</v>
      </c>
      <c r="M448" t="s">
        <v>6</v>
      </c>
      <c r="N448">
        <v>0</v>
      </c>
      <c r="O448">
        <v>0.6</v>
      </c>
    </row>
    <row r="449" spans="1:34" x14ac:dyDescent="0.2">
      <c r="A449">
        <v>70</v>
      </c>
      <c r="B449">
        <v>1</v>
      </c>
      <c r="D449">
        <v>11</v>
      </c>
      <c r="E449" t="s">
        <v>454</v>
      </c>
      <c r="F449" t="s">
        <v>455</v>
      </c>
      <c r="G449">
        <v>1.2</v>
      </c>
      <c r="H449">
        <v>0</v>
      </c>
      <c r="I449" t="s">
        <v>6</v>
      </c>
      <c r="J449">
        <v>0</v>
      </c>
      <c r="K449">
        <v>0</v>
      </c>
      <c r="L449" t="s">
        <v>6</v>
      </c>
      <c r="M449" t="s">
        <v>6</v>
      </c>
      <c r="N449">
        <v>0</v>
      </c>
      <c r="O449">
        <v>1.2</v>
      </c>
    </row>
    <row r="450" spans="1:34" x14ac:dyDescent="0.2">
      <c r="A450">
        <v>70</v>
      </c>
      <c r="B450">
        <v>1</v>
      </c>
      <c r="D450">
        <v>12</v>
      </c>
      <c r="E450" t="s">
        <v>456</v>
      </c>
      <c r="F450" t="s">
        <v>457</v>
      </c>
      <c r="G450">
        <v>0</v>
      </c>
      <c r="H450">
        <v>0</v>
      </c>
      <c r="I450" t="s">
        <v>6</v>
      </c>
      <c r="J450">
        <v>0</v>
      </c>
      <c r="K450">
        <v>0</v>
      </c>
      <c r="L450" t="s">
        <v>6</v>
      </c>
      <c r="M450" t="s">
        <v>6</v>
      </c>
      <c r="N450">
        <v>0</v>
      </c>
      <c r="O450">
        <v>0</v>
      </c>
    </row>
    <row r="451" spans="1:34" x14ac:dyDescent="0.2">
      <c r="A451">
        <v>70</v>
      </c>
      <c r="B451">
        <v>1</v>
      </c>
      <c r="D451">
        <v>13</v>
      </c>
      <c r="E451" t="s">
        <v>458</v>
      </c>
      <c r="F451" t="s">
        <v>459</v>
      </c>
      <c r="G451">
        <v>1</v>
      </c>
      <c r="H451">
        <v>0</v>
      </c>
      <c r="I451" t="s">
        <v>6</v>
      </c>
      <c r="J451">
        <v>0</v>
      </c>
      <c r="K451">
        <v>0</v>
      </c>
      <c r="L451" t="s">
        <v>6</v>
      </c>
      <c r="M451" t="s">
        <v>6</v>
      </c>
      <c r="N451">
        <v>0</v>
      </c>
      <c r="O451">
        <v>0.94</v>
      </c>
    </row>
    <row r="453" spans="1:34" x14ac:dyDescent="0.2">
      <c r="A453">
        <v>-1</v>
      </c>
    </row>
    <row r="455" spans="1:34" x14ac:dyDescent="0.2">
      <c r="A455" s="4">
        <v>75</v>
      </c>
      <c r="B455" s="4" t="s">
        <v>460</v>
      </c>
      <c r="C455" s="4">
        <v>2000</v>
      </c>
      <c r="D455" s="4">
        <v>0</v>
      </c>
      <c r="E455" s="4">
        <v>1</v>
      </c>
      <c r="F455" s="4">
        <v>0</v>
      </c>
      <c r="G455" s="4">
        <v>0</v>
      </c>
      <c r="H455" s="4">
        <v>1</v>
      </c>
      <c r="I455" s="4">
        <v>0</v>
      </c>
      <c r="J455" s="4">
        <v>1</v>
      </c>
      <c r="K455" s="4">
        <v>0</v>
      </c>
      <c r="L455" s="4">
        <v>0</v>
      </c>
      <c r="M455" s="4">
        <v>0</v>
      </c>
      <c r="N455" s="4">
        <v>16670159</v>
      </c>
      <c r="O455" s="4">
        <v>1</v>
      </c>
    </row>
    <row r="456" spans="1:34" x14ac:dyDescent="0.2">
      <c r="A456" s="6">
        <v>3</v>
      </c>
      <c r="B456" s="6" t="s">
        <v>461</v>
      </c>
      <c r="C456" s="6">
        <v>1</v>
      </c>
      <c r="D456" s="6">
        <v>1</v>
      </c>
      <c r="E456" s="6">
        <v>1</v>
      </c>
      <c r="F456" s="6">
        <v>1</v>
      </c>
      <c r="G456" s="6">
        <v>1</v>
      </c>
      <c r="H456" s="6">
        <v>1</v>
      </c>
      <c r="I456" s="6">
        <v>1</v>
      </c>
      <c r="J456" s="6">
        <v>1</v>
      </c>
      <c r="K456" s="6">
        <v>1</v>
      </c>
      <c r="L456" s="6">
        <v>1</v>
      </c>
      <c r="M456" s="6">
        <v>1</v>
      </c>
      <c r="N456" s="6">
        <v>1</v>
      </c>
      <c r="O456" s="6">
        <v>1</v>
      </c>
      <c r="P456" s="6">
        <v>1</v>
      </c>
      <c r="Q456" s="6">
        <v>1</v>
      </c>
      <c r="R456" s="6">
        <v>1</v>
      </c>
      <c r="S456" s="6" t="s">
        <v>6</v>
      </c>
      <c r="T456" s="6" t="s">
        <v>6</v>
      </c>
      <c r="U456" s="6" t="s">
        <v>6</v>
      </c>
      <c r="V456" s="6" t="s">
        <v>6</v>
      </c>
      <c r="W456" s="6" t="s">
        <v>6</v>
      </c>
      <c r="X456" s="6" t="s">
        <v>6</v>
      </c>
      <c r="Y456" s="6" t="s">
        <v>6</v>
      </c>
      <c r="Z456" s="6" t="s">
        <v>6</v>
      </c>
      <c r="AA456" s="6" t="s">
        <v>6</v>
      </c>
      <c r="AB456" s="6" t="s">
        <v>6</v>
      </c>
      <c r="AC456" s="6" t="s">
        <v>6</v>
      </c>
      <c r="AD456" s="6" t="s">
        <v>6</v>
      </c>
      <c r="AE456" s="6" t="s">
        <v>6</v>
      </c>
      <c r="AF456" s="6" t="s">
        <v>6</v>
      </c>
      <c r="AG456" s="6" t="s">
        <v>6</v>
      </c>
      <c r="AH456" s="6" t="s">
        <v>6</v>
      </c>
    </row>
    <row r="457" spans="1:34" x14ac:dyDescent="0.2">
      <c r="A457" s="4">
        <v>75</v>
      </c>
      <c r="B457" s="4" t="s">
        <v>462</v>
      </c>
      <c r="C457" s="4">
        <v>2017</v>
      </c>
      <c r="D457" s="4">
        <v>0</v>
      </c>
      <c r="E457" s="4">
        <v>1</v>
      </c>
      <c r="F457" s="4"/>
      <c r="G457" s="4">
        <v>0</v>
      </c>
      <c r="H457" s="4">
        <v>1</v>
      </c>
      <c r="I457" s="4">
        <v>0</v>
      </c>
      <c r="J457" s="4">
        <v>1</v>
      </c>
      <c r="K457" s="4">
        <v>0</v>
      </c>
      <c r="L457" s="4">
        <v>0</v>
      </c>
      <c r="M457" s="4">
        <v>1</v>
      </c>
      <c r="N457" s="4">
        <v>16670161</v>
      </c>
      <c r="O457" s="4">
        <v>2</v>
      </c>
    </row>
    <row r="458" spans="1:34" x14ac:dyDescent="0.2">
      <c r="A458" s="6">
        <v>3</v>
      </c>
      <c r="B458" s="6" t="s">
        <v>461</v>
      </c>
      <c r="C458" s="6">
        <v>6.53</v>
      </c>
      <c r="D458" s="6">
        <v>1</v>
      </c>
      <c r="E458" s="6">
        <v>1</v>
      </c>
      <c r="F458" s="6">
        <v>1</v>
      </c>
      <c r="G458" s="6">
        <v>1</v>
      </c>
      <c r="H458" s="6">
        <v>3.53</v>
      </c>
      <c r="I458" s="6">
        <v>1</v>
      </c>
      <c r="J458" s="6">
        <v>1</v>
      </c>
      <c r="K458" s="6">
        <v>18.850000000000001</v>
      </c>
      <c r="L458" s="6">
        <v>1</v>
      </c>
      <c r="M458" s="6">
        <v>6.53</v>
      </c>
      <c r="N458" s="6">
        <v>1</v>
      </c>
      <c r="O458" s="6">
        <v>3.53</v>
      </c>
      <c r="P458" s="6">
        <v>1</v>
      </c>
      <c r="Q458" s="6">
        <v>18.850000000000001</v>
      </c>
      <c r="R458" s="6">
        <v>1</v>
      </c>
      <c r="S458" s="6" t="s">
        <v>6</v>
      </c>
      <c r="T458" s="6" t="s">
        <v>6</v>
      </c>
      <c r="U458" s="6" t="s">
        <v>6</v>
      </c>
      <c r="V458" s="6" t="s">
        <v>6</v>
      </c>
      <c r="W458" s="6" t="s">
        <v>6</v>
      </c>
      <c r="X458" s="6" t="s">
        <v>6</v>
      </c>
      <c r="Y458" s="6" t="s">
        <v>6</v>
      </c>
      <c r="Z458" s="6" t="s">
        <v>6</v>
      </c>
      <c r="AA458" s="6" t="s">
        <v>6</v>
      </c>
      <c r="AB458" s="6" t="s">
        <v>6</v>
      </c>
      <c r="AC458" s="6" t="s">
        <v>6</v>
      </c>
      <c r="AD458" s="6" t="s">
        <v>6</v>
      </c>
      <c r="AE458" s="6" t="s">
        <v>6</v>
      </c>
      <c r="AF458" s="6" t="s">
        <v>6</v>
      </c>
      <c r="AG458" s="6" t="s">
        <v>6</v>
      </c>
      <c r="AH458" s="6" t="s">
        <v>6</v>
      </c>
    </row>
    <row r="462" spans="1:34" x14ac:dyDescent="0.2">
      <c r="A462">
        <v>65</v>
      </c>
      <c r="C462">
        <v>1</v>
      </c>
      <c r="D462">
        <v>0</v>
      </c>
      <c r="E462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6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463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16670159</v>
      </c>
      <c r="E14" s="1">
        <v>16670161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12</v>
      </c>
      <c r="D16" s="7" t="s">
        <v>12</v>
      </c>
      <c r="E16" s="8">
        <f>(Source!F379)/1000</f>
        <v>22.006790000000002</v>
      </c>
      <c r="F16" s="8">
        <f>(Source!F380)/1000</f>
        <v>224.78455</v>
      </c>
      <c r="G16" s="8">
        <f>(Source!F371)/1000</f>
        <v>0</v>
      </c>
      <c r="H16" s="8">
        <f>(Source!F381)/1000+(Source!F382)/1000</f>
        <v>2.51206</v>
      </c>
      <c r="I16" s="8">
        <f>E16+F16+G16+H16</f>
        <v>249.30339999999998</v>
      </c>
      <c r="J16" s="8">
        <f>(Source!F377)/1000</f>
        <v>43.014540000000004</v>
      </c>
      <c r="T16" s="9">
        <f>(Source!P379)/1000</f>
        <v>143.70434</v>
      </c>
      <c r="U16" s="9">
        <f>(Source!P380)/1000</f>
        <v>2371.9586800000002</v>
      </c>
      <c r="V16" s="9">
        <f>(Source!P371)/1000</f>
        <v>0</v>
      </c>
      <c r="W16" s="9">
        <f>(Source!P381)/1000+(Source!P382)/1000</f>
        <v>47.352199999999996</v>
      </c>
      <c r="X16" s="9">
        <f>T16+U16+V16+W16</f>
        <v>2563.0152199999998</v>
      </c>
      <c r="Y16" s="9">
        <f>(Source!P377)/1000</f>
        <v>295.98184000000003</v>
      </c>
      <c r="AI16" s="7">
        <v>0</v>
      </c>
      <c r="AJ16" s="7">
        <v>0</v>
      </c>
      <c r="AK16" s="7" t="s">
        <v>6</v>
      </c>
      <c r="AL16" s="7" t="s">
        <v>6</v>
      </c>
      <c r="AM16" s="7" t="s">
        <v>6</v>
      </c>
      <c r="AN16" s="7">
        <v>0</v>
      </c>
      <c r="AO16" s="7" t="s">
        <v>6</v>
      </c>
      <c r="AP16" s="7" t="s">
        <v>6</v>
      </c>
      <c r="AT16" s="8">
        <v>184306.15</v>
      </c>
      <c r="AU16" s="8">
        <v>140721.82</v>
      </c>
      <c r="AV16" s="8">
        <v>0</v>
      </c>
      <c r="AW16" s="8">
        <v>0</v>
      </c>
      <c r="AX16" s="8">
        <v>0</v>
      </c>
      <c r="AY16" s="8">
        <v>569.79</v>
      </c>
      <c r="AZ16" s="8">
        <v>90.5</v>
      </c>
      <c r="BA16" s="8">
        <v>43014.54</v>
      </c>
      <c r="BB16" s="8">
        <v>22006.79</v>
      </c>
      <c r="BC16" s="8">
        <v>224784.55</v>
      </c>
      <c r="BD16" s="8">
        <v>2512.06</v>
      </c>
      <c r="BE16" s="8">
        <v>0</v>
      </c>
      <c r="BF16" s="8">
        <v>4787.302999999999</v>
      </c>
      <c r="BG16" s="8">
        <v>7.1574999999999989</v>
      </c>
      <c r="BH16" s="8">
        <v>0</v>
      </c>
      <c r="BI16" s="8">
        <v>37783.910000000003</v>
      </c>
      <c r="BJ16" s="8">
        <v>27213.34</v>
      </c>
      <c r="BK16" s="8">
        <v>294178.01</v>
      </c>
      <c r="BR16" s="9">
        <v>2122731.65</v>
      </c>
      <c r="BS16" s="9">
        <v>1823029.06</v>
      </c>
      <c r="BT16" s="9">
        <v>0</v>
      </c>
      <c r="BU16" s="9">
        <v>0</v>
      </c>
      <c r="BV16" s="9">
        <v>0</v>
      </c>
      <c r="BW16" s="9">
        <v>3720.75</v>
      </c>
      <c r="BX16" s="9">
        <v>590.9</v>
      </c>
      <c r="BY16" s="9">
        <v>295981.84000000003</v>
      </c>
      <c r="BZ16" s="9">
        <v>143704.34</v>
      </c>
      <c r="CA16" s="9">
        <v>2371958.6800000002</v>
      </c>
      <c r="CB16" s="9">
        <v>47352.2</v>
      </c>
      <c r="CC16" s="9">
        <v>0</v>
      </c>
      <c r="CD16" s="9">
        <v>4787.302999999999</v>
      </c>
      <c r="CE16" s="9">
        <v>7.1574999999999989</v>
      </c>
      <c r="CF16" s="9">
        <v>0</v>
      </c>
      <c r="CG16" s="9">
        <v>256541.75</v>
      </c>
      <c r="CH16" s="9">
        <v>183741.82</v>
      </c>
      <c r="CI16" s="9">
        <v>3024357.96</v>
      </c>
    </row>
    <row r="18" spans="1:40" x14ac:dyDescent="0.2">
      <c r="A18">
        <v>51</v>
      </c>
      <c r="E18" s="10">
        <f>SUMIF(A16:A17,3,E16:E17)</f>
        <v>22.006790000000002</v>
      </c>
      <c r="F18" s="10">
        <f>SUMIF(A16:A17,3,F16:F17)</f>
        <v>224.78455</v>
      </c>
      <c r="G18" s="10">
        <f>SUMIF(A16:A17,3,G16:G17)</f>
        <v>0</v>
      </c>
      <c r="H18" s="10">
        <f>SUMIF(A16:A17,3,H16:H17)</f>
        <v>2.51206</v>
      </c>
      <c r="I18" s="10">
        <f>SUMIF(A16:A17,3,I16:I17)</f>
        <v>249.30339999999998</v>
      </c>
      <c r="J18" s="10">
        <f>SUMIF(A16:A17,3,J16:J17)</f>
        <v>43.014540000000004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143.70434</v>
      </c>
      <c r="U18" s="3">
        <f>SUMIF(A16:A17,3,U16:U17)</f>
        <v>2371.9586800000002</v>
      </c>
      <c r="V18" s="3">
        <f>SUMIF(A16:A17,3,V16:V17)</f>
        <v>0</v>
      </c>
      <c r="W18" s="3">
        <f>SUMIF(A16:A17,3,W16:W17)</f>
        <v>47.352199999999996</v>
      </c>
      <c r="X18" s="3">
        <f>SUMIF(A16:A17,3,X16:X17)</f>
        <v>2563.0152199999998</v>
      </c>
      <c r="Y18" s="3">
        <f>SUMIF(A16:A17,3,Y16:Y17)</f>
        <v>295.98184000000003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184306.15</v>
      </c>
      <c r="G20" s="5" t="s">
        <v>48</v>
      </c>
      <c r="H20" s="5" t="s">
        <v>49</v>
      </c>
      <c r="I20" s="5"/>
      <c r="J20" s="5"/>
      <c r="K20" s="5">
        <v>201</v>
      </c>
      <c r="L20" s="5">
        <v>1</v>
      </c>
      <c r="M20" s="5">
        <v>3</v>
      </c>
      <c r="N20" s="5" t="s">
        <v>6</v>
      </c>
      <c r="O20" s="5">
        <v>2</v>
      </c>
      <c r="P20" s="5">
        <v>2122731.65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140721.82</v>
      </c>
      <c r="G21" s="5" t="s">
        <v>50</v>
      </c>
      <c r="H21" s="5" t="s">
        <v>51</v>
      </c>
      <c r="I21" s="5"/>
      <c r="J21" s="5"/>
      <c r="K21" s="5">
        <v>202</v>
      </c>
      <c r="L21" s="5">
        <v>2</v>
      </c>
      <c r="M21" s="5">
        <v>3</v>
      </c>
      <c r="N21" s="5" t="s">
        <v>6</v>
      </c>
      <c r="O21" s="5">
        <v>2</v>
      </c>
      <c r="P21" s="5">
        <v>1823029.06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52</v>
      </c>
      <c r="H22" s="5" t="s">
        <v>53</v>
      </c>
      <c r="I22" s="5"/>
      <c r="J22" s="5"/>
      <c r="K22" s="5">
        <v>222</v>
      </c>
      <c r="L22" s="5">
        <v>3</v>
      </c>
      <c r="M22" s="5">
        <v>3</v>
      </c>
      <c r="N22" s="5" t="s">
        <v>6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140721.82</v>
      </c>
      <c r="G23" s="5" t="s">
        <v>54</v>
      </c>
      <c r="H23" s="5" t="s">
        <v>55</v>
      </c>
      <c r="I23" s="5"/>
      <c r="J23" s="5"/>
      <c r="K23" s="5">
        <v>225</v>
      </c>
      <c r="L23" s="5">
        <v>4</v>
      </c>
      <c r="M23" s="5">
        <v>3</v>
      </c>
      <c r="N23" s="5" t="s">
        <v>6</v>
      </c>
      <c r="O23" s="5">
        <v>2</v>
      </c>
      <c r="P23" s="5">
        <v>1823029.06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140721.82</v>
      </c>
      <c r="G24" s="5" t="s">
        <v>56</v>
      </c>
      <c r="H24" s="5" t="s">
        <v>57</v>
      </c>
      <c r="I24" s="5"/>
      <c r="J24" s="5"/>
      <c r="K24" s="5">
        <v>226</v>
      </c>
      <c r="L24" s="5">
        <v>5</v>
      </c>
      <c r="M24" s="5">
        <v>3</v>
      </c>
      <c r="N24" s="5" t="s">
        <v>6</v>
      </c>
      <c r="O24" s="5">
        <v>2</v>
      </c>
      <c r="P24" s="5">
        <v>1823029.06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58</v>
      </c>
      <c r="H25" s="5" t="s">
        <v>59</v>
      </c>
      <c r="I25" s="5"/>
      <c r="J25" s="5"/>
      <c r="K25" s="5">
        <v>227</v>
      </c>
      <c r="L25" s="5">
        <v>6</v>
      </c>
      <c r="M25" s="5">
        <v>3</v>
      </c>
      <c r="N25" s="5" t="s">
        <v>6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140721.82</v>
      </c>
      <c r="G26" s="5" t="s">
        <v>60</v>
      </c>
      <c r="H26" s="5" t="s">
        <v>61</v>
      </c>
      <c r="I26" s="5"/>
      <c r="J26" s="5"/>
      <c r="K26" s="5">
        <v>228</v>
      </c>
      <c r="L26" s="5">
        <v>7</v>
      </c>
      <c r="M26" s="5">
        <v>3</v>
      </c>
      <c r="N26" s="5" t="s">
        <v>6</v>
      </c>
      <c r="O26" s="5">
        <v>2</v>
      </c>
      <c r="P26" s="5">
        <v>1823029.06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62</v>
      </c>
      <c r="H27" s="5" t="s">
        <v>63</v>
      </c>
      <c r="I27" s="5"/>
      <c r="J27" s="5"/>
      <c r="K27" s="5">
        <v>216</v>
      </c>
      <c r="L27" s="5">
        <v>8</v>
      </c>
      <c r="M27" s="5">
        <v>3</v>
      </c>
      <c r="N27" s="5" t="s">
        <v>6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64</v>
      </c>
      <c r="H28" s="5" t="s">
        <v>65</v>
      </c>
      <c r="I28" s="5"/>
      <c r="J28" s="5"/>
      <c r="K28" s="5">
        <v>223</v>
      </c>
      <c r="L28" s="5">
        <v>9</v>
      </c>
      <c r="M28" s="5">
        <v>3</v>
      </c>
      <c r="N28" s="5" t="s">
        <v>6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66</v>
      </c>
      <c r="H29" s="5" t="s">
        <v>67</v>
      </c>
      <c r="I29" s="5"/>
      <c r="J29" s="5"/>
      <c r="K29" s="5">
        <v>229</v>
      </c>
      <c r="L29" s="5">
        <v>10</v>
      </c>
      <c r="M29" s="5">
        <v>3</v>
      </c>
      <c r="N29" s="5" t="s">
        <v>6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569.79</v>
      </c>
      <c r="G30" s="5" t="s">
        <v>68</v>
      </c>
      <c r="H30" s="5" t="s">
        <v>69</v>
      </c>
      <c r="I30" s="5"/>
      <c r="J30" s="5"/>
      <c r="K30" s="5">
        <v>203</v>
      </c>
      <c r="L30" s="5">
        <v>11</v>
      </c>
      <c r="M30" s="5">
        <v>3</v>
      </c>
      <c r="N30" s="5" t="s">
        <v>6</v>
      </c>
      <c r="O30" s="5">
        <v>2</v>
      </c>
      <c r="P30" s="5">
        <v>3720.75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70</v>
      </c>
      <c r="H31" s="5" t="s">
        <v>71</v>
      </c>
      <c r="I31" s="5"/>
      <c r="J31" s="5"/>
      <c r="K31" s="5">
        <v>231</v>
      </c>
      <c r="L31" s="5">
        <v>12</v>
      </c>
      <c r="M31" s="5">
        <v>3</v>
      </c>
      <c r="N31" s="5" t="s">
        <v>6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90.5</v>
      </c>
      <c r="G32" s="5" t="s">
        <v>72</v>
      </c>
      <c r="H32" s="5" t="s">
        <v>73</v>
      </c>
      <c r="I32" s="5"/>
      <c r="J32" s="5"/>
      <c r="K32" s="5">
        <v>204</v>
      </c>
      <c r="L32" s="5">
        <v>13</v>
      </c>
      <c r="M32" s="5">
        <v>3</v>
      </c>
      <c r="N32" s="5" t="s">
        <v>6</v>
      </c>
      <c r="O32" s="5">
        <v>2</v>
      </c>
      <c r="P32" s="5">
        <v>590.9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43014.54</v>
      </c>
      <c r="G33" s="5" t="s">
        <v>74</v>
      </c>
      <c r="H33" s="5" t="s">
        <v>75</v>
      </c>
      <c r="I33" s="5"/>
      <c r="J33" s="5"/>
      <c r="K33" s="5">
        <v>205</v>
      </c>
      <c r="L33" s="5">
        <v>14</v>
      </c>
      <c r="M33" s="5">
        <v>3</v>
      </c>
      <c r="N33" s="5" t="s">
        <v>6</v>
      </c>
      <c r="O33" s="5">
        <v>2</v>
      </c>
      <c r="P33" s="5">
        <v>295981.84000000003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76</v>
      </c>
      <c r="H34" s="5" t="s">
        <v>77</v>
      </c>
      <c r="I34" s="5"/>
      <c r="J34" s="5"/>
      <c r="K34" s="5">
        <v>232</v>
      </c>
      <c r="L34" s="5">
        <v>15</v>
      </c>
      <c r="M34" s="5">
        <v>3</v>
      </c>
      <c r="N34" s="5" t="s">
        <v>6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22006.79</v>
      </c>
      <c r="G35" s="5" t="s">
        <v>78</v>
      </c>
      <c r="H35" s="5" t="s">
        <v>79</v>
      </c>
      <c r="I35" s="5"/>
      <c r="J35" s="5"/>
      <c r="K35" s="5">
        <v>214</v>
      </c>
      <c r="L35" s="5">
        <v>16</v>
      </c>
      <c r="M35" s="5">
        <v>3</v>
      </c>
      <c r="N35" s="5" t="s">
        <v>6</v>
      </c>
      <c r="O35" s="5">
        <v>2</v>
      </c>
      <c r="P35" s="5">
        <v>143704.34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224784.55</v>
      </c>
      <c r="G36" s="5" t="s">
        <v>80</v>
      </c>
      <c r="H36" s="5" t="s">
        <v>81</v>
      </c>
      <c r="I36" s="5"/>
      <c r="J36" s="5"/>
      <c r="K36" s="5">
        <v>215</v>
      </c>
      <c r="L36" s="5">
        <v>17</v>
      </c>
      <c r="M36" s="5">
        <v>3</v>
      </c>
      <c r="N36" s="5" t="s">
        <v>6</v>
      </c>
      <c r="O36" s="5">
        <v>2</v>
      </c>
      <c r="P36" s="5">
        <v>2371958.6800000002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2512.06</v>
      </c>
      <c r="G37" s="5" t="s">
        <v>82</v>
      </c>
      <c r="H37" s="5" t="s">
        <v>83</v>
      </c>
      <c r="I37" s="5"/>
      <c r="J37" s="5"/>
      <c r="K37" s="5">
        <v>217</v>
      </c>
      <c r="L37" s="5">
        <v>18</v>
      </c>
      <c r="M37" s="5">
        <v>3</v>
      </c>
      <c r="N37" s="5" t="s">
        <v>6</v>
      </c>
      <c r="O37" s="5">
        <v>2</v>
      </c>
      <c r="P37" s="5">
        <v>47352.2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84</v>
      </c>
      <c r="H38" s="5" t="s">
        <v>85</v>
      </c>
      <c r="I38" s="5"/>
      <c r="J38" s="5"/>
      <c r="K38" s="5">
        <v>230</v>
      </c>
      <c r="L38" s="5">
        <v>19</v>
      </c>
      <c r="M38" s="5">
        <v>3</v>
      </c>
      <c r="N38" s="5" t="s">
        <v>6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86</v>
      </c>
      <c r="H39" s="5" t="s">
        <v>87</v>
      </c>
      <c r="I39" s="5"/>
      <c r="J39" s="5"/>
      <c r="K39" s="5">
        <v>206</v>
      </c>
      <c r="L39" s="5">
        <v>20</v>
      </c>
      <c r="M39" s="5">
        <v>3</v>
      </c>
      <c r="N39" s="5" t="s">
        <v>6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4787.302999999999</v>
      </c>
      <c r="G40" s="5" t="s">
        <v>88</v>
      </c>
      <c r="H40" s="5" t="s">
        <v>89</v>
      </c>
      <c r="I40" s="5"/>
      <c r="J40" s="5"/>
      <c r="K40" s="5">
        <v>207</v>
      </c>
      <c r="L40" s="5">
        <v>21</v>
      </c>
      <c r="M40" s="5">
        <v>3</v>
      </c>
      <c r="N40" s="5" t="s">
        <v>6</v>
      </c>
      <c r="O40" s="5">
        <v>-1</v>
      </c>
      <c r="P40" s="5">
        <v>4787.302999999999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7.1574999999999989</v>
      </c>
      <c r="G41" s="5" t="s">
        <v>90</v>
      </c>
      <c r="H41" s="5" t="s">
        <v>91</v>
      </c>
      <c r="I41" s="5"/>
      <c r="J41" s="5"/>
      <c r="K41" s="5">
        <v>208</v>
      </c>
      <c r="L41" s="5">
        <v>22</v>
      </c>
      <c r="M41" s="5">
        <v>3</v>
      </c>
      <c r="N41" s="5" t="s">
        <v>6</v>
      </c>
      <c r="O41" s="5">
        <v>-1</v>
      </c>
      <c r="P41" s="5">
        <v>7.1574999999999989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92</v>
      </c>
      <c r="H42" s="5" t="s">
        <v>93</v>
      </c>
      <c r="I42" s="5"/>
      <c r="J42" s="5"/>
      <c r="K42" s="5">
        <v>209</v>
      </c>
      <c r="L42" s="5">
        <v>23</v>
      </c>
      <c r="M42" s="5">
        <v>3</v>
      </c>
      <c r="N42" s="5" t="s">
        <v>6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37783.910000000003</v>
      </c>
      <c r="G43" s="5" t="s">
        <v>94</v>
      </c>
      <c r="H43" s="5" t="s">
        <v>95</v>
      </c>
      <c r="I43" s="5"/>
      <c r="J43" s="5"/>
      <c r="K43" s="5">
        <v>210</v>
      </c>
      <c r="L43" s="5">
        <v>24</v>
      </c>
      <c r="M43" s="5">
        <v>3</v>
      </c>
      <c r="N43" s="5" t="s">
        <v>6</v>
      </c>
      <c r="O43" s="5">
        <v>2</v>
      </c>
      <c r="P43" s="5">
        <v>256541.75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27213.34</v>
      </c>
      <c r="G44" s="5" t="s">
        <v>96</v>
      </c>
      <c r="H44" s="5" t="s">
        <v>97</v>
      </c>
      <c r="I44" s="5"/>
      <c r="J44" s="5"/>
      <c r="K44" s="5">
        <v>211</v>
      </c>
      <c r="L44" s="5">
        <v>25</v>
      </c>
      <c r="M44" s="5">
        <v>3</v>
      </c>
      <c r="N44" s="5" t="s">
        <v>6</v>
      </c>
      <c r="O44" s="5">
        <v>2</v>
      </c>
      <c r="P44" s="5">
        <v>183741.82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0</v>
      </c>
      <c r="F45" s="5">
        <v>249303.4</v>
      </c>
      <c r="G45" s="5" t="s">
        <v>98</v>
      </c>
      <c r="H45" s="5" t="s">
        <v>99</v>
      </c>
      <c r="I45" s="5"/>
      <c r="J45" s="5"/>
      <c r="K45" s="5">
        <v>224</v>
      </c>
      <c r="L45" s="5">
        <v>26</v>
      </c>
      <c r="M45" s="5">
        <v>3</v>
      </c>
      <c r="N45" s="5" t="s">
        <v>6</v>
      </c>
      <c r="O45" s="5">
        <v>2</v>
      </c>
      <c r="P45" s="5">
        <v>2563015.2200000002</v>
      </c>
    </row>
    <row r="46" spans="1:16" x14ac:dyDescent="0.2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249303.4</v>
      </c>
      <c r="G46" s="5" t="s">
        <v>100</v>
      </c>
      <c r="H46" s="5" t="s">
        <v>98</v>
      </c>
      <c r="I46" s="5"/>
      <c r="J46" s="5"/>
      <c r="K46" s="5">
        <v>212</v>
      </c>
      <c r="L46" s="5">
        <v>27</v>
      </c>
      <c r="M46" s="5">
        <v>0</v>
      </c>
      <c r="N46" s="5" t="s">
        <v>6</v>
      </c>
      <c r="O46" s="5">
        <v>2</v>
      </c>
      <c r="P46" s="5">
        <v>2563015.2200000002</v>
      </c>
    </row>
    <row r="47" spans="1:16" x14ac:dyDescent="0.2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44874.61</v>
      </c>
      <c r="G47" s="5" t="s">
        <v>101</v>
      </c>
      <c r="H47" s="5" t="s">
        <v>102</v>
      </c>
      <c r="I47" s="5"/>
      <c r="J47" s="5"/>
      <c r="K47" s="5">
        <v>212</v>
      </c>
      <c r="L47" s="5">
        <v>28</v>
      </c>
      <c r="M47" s="5">
        <v>0</v>
      </c>
      <c r="N47" s="5" t="s">
        <v>6</v>
      </c>
      <c r="O47" s="5">
        <v>2</v>
      </c>
      <c r="P47" s="5">
        <v>461342.74</v>
      </c>
    </row>
    <row r="48" spans="1:16" x14ac:dyDescent="0.2">
      <c r="A48" s="5">
        <v>50</v>
      </c>
      <c r="B48" s="5">
        <v>1</v>
      </c>
      <c r="C48" s="5">
        <v>0</v>
      </c>
      <c r="D48" s="5">
        <v>2</v>
      </c>
      <c r="E48" s="5">
        <v>224</v>
      </c>
      <c r="F48" s="5">
        <v>294178.01</v>
      </c>
      <c r="G48" s="5" t="s">
        <v>103</v>
      </c>
      <c r="H48" s="5" t="s">
        <v>104</v>
      </c>
      <c r="I48" s="5"/>
      <c r="J48" s="5"/>
      <c r="K48" s="5">
        <v>212</v>
      </c>
      <c r="L48" s="5">
        <v>29</v>
      </c>
      <c r="M48" s="5">
        <v>0</v>
      </c>
      <c r="N48" s="5" t="s">
        <v>6</v>
      </c>
      <c r="O48" s="5">
        <v>2</v>
      </c>
      <c r="P48" s="5">
        <v>3024357.96</v>
      </c>
    </row>
    <row r="50" spans="1:34" x14ac:dyDescent="0.2">
      <c r="A50">
        <v>-1</v>
      </c>
    </row>
    <row r="53" spans="1:34" x14ac:dyDescent="0.2">
      <c r="A53" s="4">
        <v>75</v>
      </c>
      <c r="B53" s="4" t="s">
        <v>460</v>
      </c>
      <c r="C53" s="4">
        <v>2000</v>
      </c>
      <c r="D53" s="4">
        <v>0</v>
      </c>
      <c r="E53" s="4">
        <v>1</v>
      </c>
      <c r="F53" s="4">
        <v>0</v>
      </c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16670159</v>
      </c>
      <c r="O53" s="4">
        <v>1</v>
      </c>
    </row>
    <row r="54" spans="1:34" x14ac:dyDescent="0.2">
      <c r="A54" s="6">
        <v>3</v>
      </c>
      <c r="B54" s="6" t="s">
        <v>461</v>
      </c>
      <c r="C54" s="6">
        <v>1</v>
      </c>
      <c r="D54" s="6">
        <v>1</v>
      </c>
      <c r="E54" s="6">
        <v>1</v>
      </c>
      <c r="F54" s="6">
        <v>1</v>
      </c>
      <c r="G54" s="6">
        <v>1</v>
      </c>
      <c r="H54" s="6">
        <v>1</v>
      </c>
      <c r="I54" s="6">
        <v>1</v>
      </c>
      <c r="J54" s="6">
        <v>1</v>
      </c>
      <c r="K54" s="6">
        <v>1</v>
      </c>
      <c r="L54" s="6">
        <v>1</v>
      </c>
      <c r="M54" s="6">
        <v>1</v>
      </c>
      <c r="N54" s="6">
        <v>1</v>
      </c>
      <c r="O54" s="6">
        <v>1</v>
      </c>
      <c r="P54" s="6">
        <v>1</v>
      </c>
      <c r="Q54" s="6">
        <v>1</v>
      </c>
      <c r="R54" s="6">
        <v>1</v>
      </c>
      <c r="S54" s="6" t="s">
        <v>6</v>
      </c>
      <c r="T54" s="6" t="s">
        <v>6</v>
      </c>
      <c r="U54" s="6" t="s">
        <v>6</v>
      </c>
      <c r="V54" s="6" t="s">
        <v>6</v>
      </c>
      <c r="W54" s="6" t="s">
        <v>6</v>
      </c>
      <c r="X54" s="6" t="s">
        <v>6</v>
      </c>
      <c r="Y54" s="6" t="s">
        <v>6</v>
      </c>
      <c r="Z54" s="6" t="s">
        <v>6</v>
      </c>
      <c r="AA54" s="6" t="s">
        <v>6</v>
      </c>
      <c r="AB54" s="6" t="s">
        <v>6</v>
      </c>
      <c r="AC54" s="6" t="s">
        <v>6</v>
      </c>
      <c r="AD54" s="6" t="s">
        <v>6</v>
      </c>
      <c r="AE54" s="6" t="s">
        <v>6</v>
      </c>
      <c r="AF54" s="6" t="s">
        <v>6</v>
      </c>
      <c r="AG54" s="6" t="s">
        <v>6</v>
      </c>
      <c r="AH54" s="6" t="s">
        <v>6</v>
      </c>
    </row>
    <row r="55" spans="1:34" x14ac:dyDescent="0.2">
      <c r="A55" s="4">
        <v>75</v>
      </c>
      <c r="B55" s="4" t="s">
        <v>462</v>
      </c>
      <c r="C55" s="4">
        <v>2017</v>
      </c>
      <c r="D55" s="4">
        <v>0</v>
      </c>
      <c r="E55" s="4">
        <v>1</v>
      </c>
      <c r="F55" s="4"/>
      <c r="G55" s="4">
        <v>0</v>
      </c>
      <c r="H55" s="4">
        <v>1</v>
      </c>
      <c r="I55" s="4">
        <v>0</v>
      </c>
      <c r="J55" s="4">
        <v>1</v>
      </c>
      <c r="K55" s="4">
        <v>0</v>
      </c>
      <c r="L55" s="4">
        <v>0</v>
      </c>
      <c r="M55" s="4">
        <v>1</v>
      </c>
      <c r="N55" s="4">
        <v>16670161</v>
      </c>
      <c r="O55" s="4">
        <v>2</v>
      </c>
    </row>
    <row r="56" spans="1:34" x14ac:dyDescent="0.2">
      <c r="A56" s="6">
        <v>3</v>
      </c>
      <c r="B56" s="6" t="s">
        <v>461</v>
      </c>
      <c r="C56" s="6">
        <v>6.53</v>
      </c>
      <c r="D56" s="6">
        <v>1</v>
      </c>
      <c r="E56" s="6">
        <v>1</v>
      </c>
      <c r="F56" s="6">
        <v>1</v>
      </c>
      <c r="G56" s="6">
        <v>1</v>
      </c>
      <c r="H56" s="6">
        <v>3.53</v>
      </c>
      <c r="I56" s="6">
        <v>1</v>
      </c>
      <c r="J56" s="6">
        <v>1</v>
      </c>
      <c r="K56" s="6">
        <v>18.850000000000001</v>
      </c>
      <c r="L56" s="6">
        <v>1</v>
      </c>
      <c r="M56" s="6">
        <v>6.53</v>
      </c>
      <c r="N56" s="6">
        <v>1</v>
      </c>
      <c r="O56" s="6">
        <v>3.53</v>
      </c>
      <c r="P56" s="6">
        <v>1</v>
      </c>
      <c r="Q56" s="6">
        <v>18.850000000000001</v>
      </c>
      <c r="R56" s="6">
        <v>1</v>
      </c>
      <c r="S56" s="6" t="s">
        <v>6</v>
      </c>
      <c r="T56" s="6" t="s">
        <v>6</v>
      </c>
      <c r="U56" s="6" t="s">
        <v>6</v>
      </c>
      <c r="V56" s="6" t="s">
        <v>6</v>
      </c>
      <c r="W56" s="6" t="s">
        <v>6</v>
      </c>
      <c r="X56" s="6" t="s">
        <v>6</v>
      </c>
      <c r="Y56" s="6" t="s">
        <v>6</v>
      </c>
      <c r="Z56" s="6" t="s">
        <v>6</v>
      </c>
      <c r="AA56" s="6" t="s">
        <v>6</v>
      </c>
      <c r="AB56" s="6" t="s">
        <v>6</v>
      </c>
      <c r="AC56" s="6" t="s">
        <v>6</v>
      </c>
      <c r="AD56" s="6" t="s">
        <v>6</v>
      </c>
      <c r="AE56" s="6" t="s">
        <v>6</v>
      </c>
      <c r="AF56" s="6" t="s">
        <v>6</v>
      </c>
      <c r="AG56" s="6" t="s">
        <v>6</v>
      </c>
      <c r="AH56" s="6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492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ROW(Source!A28)</f>
        <v>28</v>
      </c>
      <c r="B1">
        <v>16670159</v>
      </c>
      <c r="C1">
        <v>16670503</v>
      </c>
      <c r="D1">
        <v>15436556</v>
      </c>
      <c r="E1">
        <v>1</v>
      </c>
      <c r="F1">
        <v>1</v>
      </c>
      <c r="G1">
        <v>1</v>
      </c>
      <c r="H1">
        <v>1</v>
      </c>
      <c r="I1" t="s">
        <v>464</v>
      </c>
      <c r="J1" t="s">
        <v>6</v>
      </c>
      <c r="K1" t="s">
        <v>465</v>
      </c>
      <c r="L1">
        <v>1191</v>
      </c>
      <c r="N1">
        <v>1013</v>
      </c>
      <c r="O1" t="s">
        <v>466</v>
      </c>
      <c r="P1" t="s">
        <v>466</v>
      </c>
      <c r="Q1">
        <v>1</v>
      </c>
      <c r="W1">
        <v>0</v>
      </c>
      <c r="X1">
        <v>1069510174</v>
      </c>
      <c r="Y1">
        <v>0.504</v>
      </c>
      <c r="AA1">
        <v>0</v>
      </c>
      <c r="AB1">
        <v>0</v>
      </c>
      <c r="AC1">
        <v>0</v>
      </c>
      <c r="AD1">
        <v>9.6199999999999992</v>
      </c>
      <c r="AE1">
        <v>0</v>
      </c>
      <c r="AF1">
        <v>0</v>
      </c>
      <c r="AG1">
        <v>0</v>
      </c>
      <c r="AH1">
        <v>9.6199999999999992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6</v>
      </c>
      <c r="AT1">
        <v>1.68</v>
      </c>
      <c r="AU1" t="s">
        <v>22</v>
      </c>
      <c r="AV1">
        <v>1</v>
      </c>
      <c r="AW1">
        <v>2</v>
      </c>
      <c r="AX1">
        <v>16670510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198.57599999999999</v>
      </c>
      <c r="CY1">
        <f>AD1</f>
        <v>9.6199999999999992</v>
      </c>
      <c r="CZ1">
        <f>AH1</f>
        <v>9.6199999999999992</v>
      </c>
      <c r="DA1">
        <f>AL1</f>
        <v>1</v>
      </c>
      <c r="DB1">
        <v>0</v>
      </c>
    </row>
    <row r="2" spans="1:106" x14ac:dyDescent="0.2">
      <c r="A2">
        <f>ROW(Source!A28)</f>
        <v>28</v>
      </c>
      <c r="B2">
        <v>16670159</v>
      </c>
      <c r="C2">
        <v>16670503</v>
      </c>
      <c r="D2">
        <v>15165918</v>
      </c>
      <c r="E2">
        <v>1</v>
      </c>
      <c r="F2">
        <v>1</v>
      </c>
      <c r="G2">
        <v>1</v>
      </c>
      <c r="H2">
        <v>3</v>
      </c>
      <c r="I2" t="s">
        <v>467</v>
      </c>
      <c r="J2" t="s">
        <v>468</v>
      </c>
      <c r="K2" t="s">
        <v>469</v>
      </c>
      <c r="L2">
        <v>1346</v>
      </c>
      <c r="N2">
        <v>1009</v>
      </c>
      <c r="O2" t="s">
        <v>470</v>
      </c>
      <c r="P2" t="s">
        <v>470</v>
      </c>
      <c r="Q2">
        <v>1</v>
      </c>
      <c r="W2">
        <v>0</v>
      </c>
      <c r="X2">
        <v>1559187994</v>
      </c>
      <c r="Y2">
        <v>0</v>
      </c>
      <c r="AA2">
        <v>27.74</v>
      </c>
      <c r="AB2">
        <v>0</v>
      </c>
      <c r="AC2">
        <v>0</v>
      </c>
      <c r="AD2">
        <v>0</v>
      </c>
      <c r="AE2">
        <v>27.74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1</v>
      </c>
      <c r="AQ2">
        <v>0</v>
      </c>
      <c r="AR2">
        <v>0</v>
      </c>
      <c r="AS2" t="s">
        <v>6</v>
      </c>
      <c r="AT2">
        <v>5.0000000000000001E-4</v>
      </c>
      <c r="AU2" t="s">
        <v>21</v>
      </c>
      <c r="AV2">
        <v>0</v>
      </c>
      <c r="AW2">
        <v>2</v>
      </c>
      <c r="AX2">
        <v>16670511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0</v>
      </c>
      <c r="CY2">
        <f>AA2</f>
        <v>27.74</v>
      </c>
      <c r="CZ2">
        <f>AE2</f>
        <v>27.74</v>
      </c>
      <c r="DA2">
        <f>AI2</f>
        <v>1</v>
      </c>
      <c r="DB2">
        <v>0</v>
      </c>
    </row>
    <row r="3" spans="1:106" x14ac:dyDescent="0.2">
      <c r="A3">
        <f>ROW(Source!A28)</f>
        <v>28</v>
      </c>
      <c r="B3">
        <v>16670159</v>
      </c>
      <c r="C3">
        <v>16670503</v>
      </c>
      <c r="D3">
        <v>15170072</v>
      </c>
      <c r="E3">
        <v>1</v>
      </c>
      <c r="F3">
        <v>1</v>
      </c>
      <c r="G3">
        <v>1</v>
      </c>
      <c r="H3">
        <v>3</v>
      </c>
      <c r="I3" t="s">
        <v>471</v>
      </c>
      <c r="J3" t="s">
        <v>472</v>
      </c>
      <c r="K3" t="s">
        <v>473</v>
      </c>
      <c r="L3">
        <v>1355</v>
      </c>
      <c r="N3">
        <v>1010</v>
      </c>
      <c r="O3" t="s">
        <v>371</v>
      </c>
      <c r="P3" t="s">
        <v>371</v>
      </c>
      <c r="Q3">
        <v>100</v>
      </c>
      <c r="W3">
        <v>0</v>
      </c>
      <c r="X3">
        <v>-66531260</v>
      </c>
      <c r="Y3">
        <v>0</v>
      </c>
      <c r="AA3">
        <v>83</v>
      </c>
      <c r="AB3">
        <v>0</v>
      </c>
      <c r="AC3">
        <v>0</v>
      </c>
      <c r="AD3">
        <v>0</v>
      </c>
      <c r="AE3">
        <v>83</v>
      </c>
      <c r="AF3">
        <v>0</v>
      </c>
      <c r="AG3">
        <v>0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6</v>
      </c>
      <c r="AT3">
        <v>2.5000000000000001E-2</v>
      </c>
      <c r="AU3" t="s">
        <v>21</v>
      </c>
      <c r="AV3">
        <v>0</v>
      </c>
      <c r="AW3">
        <v>2</v>
      </c>
      <c r="AX3">
        <v>16670512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0</v>
      </c>
      <c r="CY3">
        <f>AA3</f>
        <v>83</v>
      </c>
      <c r="CZ3">
        <f>AE3</f>
        <v>83</v>
      </c>
      <c r="DA3">
        <f>AI3</f>
        <v>1</v>
      </c>
      <c r="DB3">
        <v>0</v>
      </c>
    </row>
    <row r="4" spans="1:106" x14ac:dyDescent="0.2">
      <c r="A4">
        <f>ROW(Source!A28)</f>
        <v>28</v>
      </c>
      <c r="B4">
        <v>16670159</v>
      </c>
      <c r="C4">
        <v>16670503</v>
      </c>
      <c r="D4">
        <v>15171982</v>
      </c>
      <c r="E4">
        <v>1</v>
      </c>
      <c r="F4">
        <v>1</v>
      </c>
      <c r="G4">
        <v>1</v>
      </c>
      <c r="H4">
        <v>3</v>
      </c>
      <c r="I4" t="s">
        <v>474</v>
      </c>
      <c r="J4" t="s">
        <v>475</v>
      </c>
      <c r="K4" t="s">
        <v>476</v>
      </c>
      <c r="L4">
        <v>1348</v>
      </c>
      <c r="N4">
        <v>1009</v>
      </c>
      <c r="O4" t="s">
        <v>477</v>
      </c>
      <c r="P4" t="s">
        <v>477</v>
      </c>
      <c r="Q4">
        <v>1000</v>
      </c>
      <c r="W4">
        <v>0</v>
      </c>
      <c r="X4">
        <v>-1421715385</v>
      </c>
      <c r="Y4">
        <v>0</v>
      </c>
      <c r="AA4">
        <v>729.98</v>
      </c>
      <c r="AB4">
        <v>0</v>
      </c>
      <c r="AC4">
        <v>0</v>
      </c>
      <c r="AD4">
        <v>0</v>
      </c>
      <c r="AE4">
        <v>729.98</v>
      </c>
      <c r="AF4">
        <v>0</v>
      </c>
      <c r="AG4">
        <v>0</v>
      </c>
      <c r="AH4">
        <v>0</v>
      </c>
      <c r="AI4">
        <v>1</v>
      </c>
      <c r="AJ4">
        <v>1</v>
      </c>
      <c r="AK4">
        <v>1</v>
      </c>
      <c r="AL4">
        <v>1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6</v>
      </c>
      <c r="AT4">
        <v>1.0000000000000001E-5</v>
      </c>
      <c r="AU4" t="s">
        <v>21</v>
      </c>
      <c r="AV4">
        <v>0</v>
      </c>
      <c r="AW4">
        <v>2</v>
      </c>
      <c r="AX4">
        <v>16670513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Y4*Source!I28</f>
        <v>0</v>
      </c>
      <c r="CY4">
        <f>AA4</f>
        <v>729.98</v>
      </c>
      <c r="CZ4">
        <f>AE4</f>
        <v>729.98</v>
      </c>
      <c r="DA4">
        <f>AI4</f>
        <v>1</v>
      </c>
      <c r="DB4">
        <v>0</v>
      </c>
    </row>
    <row r="5" spans="1:106" x14ac:dyDescent="0.2">
      <c r="A5">
        <f>ROW(Source!A28)</f>
        <v>28</v>
      </c>
      <c r="B5">
        <v>16670159</v>
      </c>
      <c r="C5">
        <v>16670503</v>
      </c>
      <c r="D5">
        <v>15195043</v>
      </c>
      <c r="E5">
        <v>1</v>
      </c>
      <c r="F5">
        <v>1</v>
      </c>
      <c r="G5">
        <v>1</v>
      </c>
      <c r="H5">
        <v>3</v>
      </c>
      <c r="I5" t="s">
        <v>478</v>
      </c>
      <c r="J5" t="s">
        <v>479</v>
      </c>
      <c r="K5" t="s">
        <v>480</v>
      </c>
      <c r="L5">
        <v>1346</v>
      </c>
      <c r="N5">
        <v>1009</v>
      </c>
      <c r="O5" t="s">
        <v>470</v>
      </c>
      <c r="P5" t="s">
        <v>470</v>
      </c>
      <c r="Q5">
        <v>1</v>
      </c>
      <c r="W5">
        <v>0</v>
      </c>
      <c r="X5">
        <v>-1726842289</v>
      </c>
      <c r="Y5">
        <v>0</v>
      </c>
      <c r="AA5">
        <v>65.75</v>
      </c>
      <c r="AB5">
        <v>0</v>
      </c>
      <c r="AC5">
        <v>0</v>
      </c>
      <c r="AD5">
        <v>0</v>
      </c>
      <c r="AE5">
        <v>65.75</v>
      </c>
      <c r="AF5">
        <v>0</v>
      </c>
      <c r="AG5">
        <v>0</v>
      </c>
      <c r="AH5">
        <v>0</v>
      </c>
      <c r="AI5">
        <v>1</v>
      </c>
      <c r="AJ5">
        <v>1</v>
      </c>
      <c r="AK5">
        <v>1</v>
      </c>
      <c r="AL5">
        <v>1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6</v>
      </c>
      <c r="AT5">
        <v>5.0000000000000001E-3</v>
      </c>
      <c r="AU5" t="s">
        <v>21</v>
      </c>
      <c r="AV5">
        <v>0</v>
      </c>
      <c r="AW5">
        <v>2</v>
      </c>
      <c r="AX5">
        <v>16670514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Y5*Source!I28</f>
        <v>0</v>
      </c>
      <c r="CY5">
        <f>AA5</f>
        <v>65.75</v>
      </c>
      <c r="CZ5">
        <f>AE5</f>
        <v>65.75</v>
      </c>
      <c r="DA5">
        <f>AI5</f>
        <v>1</v>
      </c>
      <c r="DB5">
        <v>0</v>
      </c>
    </row>
    <row r="6" spans="1:106" x14ac:dyDescent="0.2">
      <c r="A6">
        <f>ROW(Source!A28)</f>
        <v>28</v>
      </c>
      <c r="B6">
        <v>16670159</v>
      </c>
      <c r="C6">
        <v>16670503</v>
      </c>
      <c r="D6">
        <v>15164559</v>
      </c>
      <c r="E6">
        <v>17</v>
      </c>
      <c r="F6">
        <v>1</v>
      </c>
      <c r="G6">
        <v>1</v>
      </c>
      <c r="H6">
        <v>3</v>
      </c>
      <c r="I6" t="s">
        <v>481</v>
      </c>
      <c r="J6" t="s">
        <v>6</v>
      </c>
      <c r="K6" t="s">
        <v>482</v>
      </c>
      <c r="L6">
        <v>1374</v>
      </c>
      <c r="N6">
        <v>1013</v>
      </c>
      <c r="O6" t="s">
        <v>483</v>
      </c>
      <c r="P6" t="s">
        <v>483</v>
      </c>
      <c r="Q6">
        <v>1</v>
      </c>
      <c r="W6">
        <v>0</v>
      </c>
      <c r="X6">
        <v>-1731369543</v>
      </c>
      <c r="Y6">
        <v>0</v>
      </c>
      <c r="AA6">
        <v>1</v>
      </c>
      <c r="AB6">
        <v>0</v>
      </c>
      <c r="AC6">
        <v>0</v>
      </c>
      <c r="AD6">
        <v>0</v>
      </c>
      <c r="AE6">
        <v>1</v>
      </c>
      <c r="AF6">
        <v>0</v>
      </c>
      <c r="AG6">
        <v>0</v>
      </c>
      <c r="AH6">
        <v>0</v>
      </c>
      <c r="AI6">
        <v>1</v>
      </c>
      <c r="AJ6">
        <v>1</v>
      </c>
      <c r="AK6">
        <v>1</v>
      </c>
      <c r="AL6">
        <v>1</v>
      </c>
      <c r="AN6">
        <v>0</v>
      </c>
      <c r="AO6">
        <v>1</v>
      </c>
      <c r="AP6">
        <v>1</v>
      </c>
      <c r="AQ6">
        <v>0</v>
      </c>
      <c r="AR6">
        <v>0</v>
      </c>
      <c r="AS6" t="s">
        <v>6</v>
      </c>
      <c r="AT6">
        <v>0.32</v>
      </c>
      <c r="AU6" t="s">
        <v>21</v>
      </c>
      <c r="AV6">
        <v>0</v>
      </c>
      <c r="AW6">
        <v>2</v>
      </c>
      <c r="AX6">
        <v>16670515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Y6*Source!I28</f>
        <v>0</v>
      </c>
      <c r="CY6">
        <f>AA6</f>
        <v>1</v>
      </c>
      <c r="CZ6">
        <f>AE6</f>
        <v>1</v>
      </c>
      <c r="DA6">
        <f>AI6</f>
        <v>1</v>
      </c>
      <c r="DB6">
        <v>0</v>
      </c>
    </row>
    <row r="7" spans="1:106" x14ac:dyDescent="0.2">
      <c r="A7">
        <f>ROW(Source!A29)</f>
        <v>29</v>
      </c>
      <c r="B7">
        <v>16670161</v>
      </c>
      <c r="C7">
        <v>16670503</v>
      </c>
      <c r="D7">
        <v>15436556</v>
      </c>
      <c r="E7">
        <v>1</v>
      </c>
      <c r="F7">
        <v>1</v>
      </c>
      <c r="G7">
        <v>1</v>
      </c>
      <c r="H7">
        <v>1</v>
      </c>
      <c r="I7" t="s">
        <v>464</v>
      </c>
      <c r="J7" t="s">
        <v>6</v>
      </c>
      <c r="K7" t="s">
        <v>465</v>
      </c>
      <c r="L7">
        <v>1191</v>
      </c>
      <c r="N7">
        <v>1013</v>
      </c>
      <c r="O7" t="s">
        <v>466</v>
      </c>
      <c r="P7" t="s">
        <v>466</v>
      </c>
      <c r="Q7">
        <v>1</v>
      </c>
      <c r="W7">
        <v>0</v>
      </c>
      <c r="X7">
        <v>1069510174</v>
      </c>
      <c r="Y7">
        <v>0.504</v>
      </c>
      <c r="AA7">
        <v>0</v>
      </c>
      <c r="AB7">
        <v>0</v>
      </c>
      <c r="AC7">
        <v>0</v>
      </c>
      <c r="AD7">
        <v>62.82</v>
      </c>
      <c r="AE7">
        <v>0</v>
      </c>
      <c r="AF7">
        <v>0</v>
      </c>
      <c r="AG7">
        <v>0</v>
      </c>
      <c r="AH7">
        <v>9.6199999999999992</v>
      </c>
      <c r="AI7">
        <v>1</v>
      </c>
      <c r="AJ7">
        <v>1</v>
      </c>
      <c r="AK7">
        <v>1</v>
      </c>
      <c r="AL7">
        <v>6.53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6</v>
      </c>
      <c r="AT7">
        <v>1.68</v>
      </c>
      <c r="AU7" t="s">
        <v>22</v>
      </c>
      <c r="AV7">
        <v>1</v>
      </c>
      <c r="AW7">
        <v>2</v>
      </c>
      <c r="AX7">
        <v>16670510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Y7*Source!I29</f>
        <v>198.57599999999999</v>
      </c>
      <c r="CY7">
        <f>AD7</f>
        <v>62.82</v>
      </c>
      <c r="CZ7">
        <f>AH7</f>
        <v>9.6199999999999992</v>
      </c>
      <c r="DA7">
        <f>AL7</f>
        <v>6.53</v>
      </c>
      <c r="DB7">
        <v>0</v>
      </c>
    </row>
    <row r="8" spans="1:106" x14ac:dyDescent="0.2">
      <c r="A8">
        <f>ROW(Source!A29)</f>
        <v>29</v>
      </c>
      <c r="B8">
        <v>16670161</v>
      </c>
      <c r="C8">
        <v>16670503</v>
      </c>
      <c r="D8">
        <v>15165918</v>
      </c>
      <c r="E8">
        <v>1</v>
      </c>
      <c r="F8">
        <v>1</v>
      </c>
      <c r="G8">
        <v>1</v>
      </c>
      <c r="H8">
        <v>3</v>
      </c>
      <c r="I8" t="s">
        <v>467</v>
      </c>
      <c r="J8" t="s">
        <v>468</v>
      </c>
      <c r="K8" t="s">
        <v>469</v>
      </c>
      <c r="L8">
        <v>1346</v>
      </c>
      <c r="N8">
        <v>1009</v>
      </c>
      <c r="O8" t="s">
        <v>470</v>
      </c>
      <c r="P8" t="s">
        <v>470</v>
      </c>
      <c r="Q8">
        <v>1</v>
      </c>
      <c r="W8">
        <v>0</v>
      </c>
      <c r="X8">
        <v>1559187994</v>
      </c>
      <c r="Y8">
        <v>0</v>
      </c>
      <c r="AA8">
        <v>181.14</v>
      </c>
      <c r="AB8">
        <v>0</v>
      </c>
      <c r="AC8">
        <v>0</v>
      </c>
      <c r="AD8">
        <v>0</v>
      </c>
      <c r="AE8">
        <v>27.74</v>
      </c>
      <c r="AF8">
        <v>0</v>
      </c>
      <c r="AG8">
        <v>0</v>
      </c>
      <c r="AH8">
        <v>0</v>
      </c>
      <c r="AI8">
        <v>6.53</v>
      </c>
      <c r="AJ8">
        <v>1</v>
      </c>
      <c r="AK8">
        <v>1</v>
      </c>
      <c r="AL8">
        <v>1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6</v>
      </c>
      <c r="AT8">
        <v>5.0000000000000001E-4</v>
      </c>
      <c r="AU8" t="s">
        <v>21</v>
      </c>
      <c r="AV8">
        <v>0</v>
      </c>
      <c r="AW8">
        <v>2</v>
      </c>
      <c r="AX8">
        <v>16670511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Y8*Source!I29</f>
        <v>0</v>
      </c>
      <c r="CY8">
        <f>AA8</f>
        <v>181.14</v>
      </c>
      <c r="CZ8">
        <f>AE8</f>
        <v>27.74</v>
      </c>
      <c r="DA8">
        <f>AI8</f>
        <v>6.53</v>
      </c>
      <c r="DB8">
        <v>0</v>
      </c>
    </row>
    <row r="9" spans="1:106" x14ac:dyDescent="0.2">
      <c r="A9">
        <f>ROW(Source!A29)</f>
        <v>29</v>
      </c>
      <c r="B9">
        <v>16670161</v>
      </c>
      <c r="C9">
        <v>16670503</v>
      </c>
      <c r="D9">
        <v>15170072</v>
      </c>
      <c r="E9">
        <v>1</v>
      </c>
      <c r="F9">
        <v>1</v>
      </c>
      <c r="G9">
        <v>1</v>
      </c>
      <c r="H9">
        <v>3</v>
      </c>
      <c r="I9" t="s">
        <v>471</v>
      </c>
      <c r="J9" t="s">
        <v>472</v>
      </c>
      <c r="K9" t="s">
        <v>473</v>
      </c>
      <c r="L9">
        <v>1355</v>
      </c>
      <c r="N9">
        <v>1010</v>
      </c>
      <c r="O9" t="s">
        <v>371</v>
      </c>
      <c r="P9" t="s">
        <v>371</v>
      </c>
      <c r="Q9">
        <v>100</v>
      </c>
      <c r="W9">
        <v>0</v>
      </c>
      <c r="X9">
        <v>-66531260</v>
      </c>
      <c r="Y9">
        <v>0</v>
      </c>
      <c r="AA9">
        <v>541.99</v>
      </c>
      <c r="AB9">
        <v>0</v>
      </c>
      <c r="AC9">
        <v>0</v>
      </c>
      <c r="AD9">
        <v>0</v>
      </c>
      <c r="AE9">
        <v>83</v>
      </c>
      <c r="AF9">
        <v>0</v>
      </c>
      <c r="AG9">
        <v>0</v>
      </c>
      <c r="AH9">
        <v>0</v>
      </c>
      <c r="AI9">
        <v>6.53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6</v>
      </c>
      <c r="AT9">
        <v>2.5000000000000001E-2</v>
      </c>
      <c r="AU9" t="s">
        <v>21</v>
      </c>
      <c r="AV9">
        <v>0</v>
      </c>
      <c r="AW9">
        <v>2</v>
      </c>
      <c r="AX9">
        <v>16670512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Y9*Source!I29</f>
        <v>0</v>
      </c>
      <c r="CY9">
        <f>AA9</f>
        <v>541.99</v>
      </c>
      <c r="CZ9">
        <f>AE9</f>
        <v>83</v>
      </c>
      <c r="DA9">
        <f>AI9</f>
        <v>6.53</v>
      </c>
      <c r="DB9">
        <v>0</v>
      </c>
    </row>
    <row r="10" spans="1:106" x14ac:dyDescent="0.2">
      <c r="A10">
        <f>ROW(Source!A29)</f>
        <v>29</v>
      </c>
      <c r="B10">
        <v>16670161</v>
      </c>
      <c r="C10">
        <v>16670503</v>
      </c>
      <c r="D10">
        <v>15171982</v>
      </c>
      <c r="E10">
        <v>1</v>
      </c>
      <c r="F10">
        <v>1</v>
      </c>
      <c r="G10">
        <v>1</v>
      </c>
      <c r="H10">
        <v>3</v>
      </c>
      <c r="I10" t="s">
        <v>474</v>
      </c>
      <c r="J10" t="s">
        <v>475</v>
      </c>
      <c r="K10" t="s">
        <v>476</v>
      </c>
      <c r="L10">
        <v>1348</v>
      </c>
      <c r="N10">
        <v>1009</v>
      </c>
      <c r="O10" t="s">
        <v>477</v>
      </c>
      <c r="P10" t="s">
        <v>477</v>
      </c>
      <c r="Q10">
        <v>1000</v>
      </c>
      <c r="W10">
        <v>0</v>
      </c>
      <c r="X10">
        <v>-1421715385</v>
      </c>
      <c r="Y10">
        <v>0</v>
      </c>
      <c r="AA10">
        <v>4766.7700000000004</v>
      </c>
      <c r="AB10">
        <v>0</v>
      </c>
      <c r="AC10">
        <v>0</v>
      </c>
      <c r="AD10">
        <v>0</v>
      </c>
      <c r="AE10">
        <v>729.98</v>
      </c>
      <c r="AF10">
        <v>0</v>
      </c>
      <c r="AG10">
        <v>0</v>
      </c>
      <c r="AH10">
        <v>0</v>
      </c>
      <c r="AI10">
        <v>6.53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6</v>
      </c>
      <c r="AT10">
        <v>1.0000000000000001E-5</v>
      </c>
      <c r="AU10" t="s">
        <v>21</v>
      </c>
      <c r="AV10">
        <v>0</v>
      </c>
      <c r="AW10">
        <v>2</v>
      </c>
      <c r="AX10">
        <v>16670513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Y10*Source!I29</f>
        <v>0</v>
      </c>
      <c r="CY10">
        <f>AA10</f>
        <v>4766.7700000000004</v>
      </c>
      <c r="CZ10">
        <f>AE10</f>
        <v>729.98</v>
      </c>
      <c r="DA10">
        <f>AI10</f>
        <v>6.53</v>
      </c>
      <c r="DB10">
        <v>0</v>
      </c>
    </row>
    <row r="11" spans="1:106" x14ac:dyDescent="0.2">
      <c r="A11">
        <f>ROW(Source!A29)</f>
        <v>29</v>
      </c>
      <c r="B11">
        <v>16670161</v>
      </c>
      <c r="C11">
        <v>16670503</v>
      </c>
      <c r="D11">
        <v>15195043</v>
      </c>
      <c r="E11">
        <v>1</v>
      </c>
      <c r="F11">
        <v>1</v>
      </c>
      <c r="G11">
        <v>1</v>
      </c>
      <c r="H11">
        <v>3</v>
      </c>
      <c r="I11" t="s">
        <v>478</v>
      </c>
      <c r="J11" t="s">
        <v>479</v>
      </c>
      <c r="K11" t="s">
        <v>480</v>
      </c>
      <c r="L11">
        <v>1346</v>
      </c>
      <c r="N11">
        <v>1009</v>
      </c>
      <c r="O11" t="s">
        <v>470</v>
      </c>
      <c r="P11" t="s">
        <v>470</v>
      </c>
      <c r="Q11">
        <v>1</v>
      </c>
      <c r="W11">
        <v>0</v>
      </c>
      <c r="X11">
        <v>-1726842289</v>
      </c>
      <c r="Y11">
        <v>0</v>
      </c>
      <c r="AA11">
        <v>429.35</v>
      </c>
      <c r="AB11">
        <v>0</v>
      </c>
      <c r="AC11">
        <v>0</v>
      </c>
      <c r="AD11">
        <v>0</v>
      </c>
      <c r="AE11">
        <v>65.75</v>
      </c>
      <c r="AF11">
        <v>0</v>
      </c>
      <c r="AG11">
        <v>0</v>
      </c>
      <c r="AH11">
        <v>0</v>
      </c>
      <c r="AI11">
        <v>6.53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6</v>
      </c>
      <c r="AT11">
        <v>5.0000000000000001E-3</v>
      </c>
      <c r="AU11" t="s">
        <v>21</v>
      </c>
      <c r="AV11">
        <v>0</v>
      </c>
      <c r="AW11">
        <v>2</v>
      </c>
      <c r="AX11">
        <v>16670514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Y11*Source!I29</f>
        <v>0</v>
      </c>
      <c r="CY11">
        <f>AA11</f>
        <v>429.35</v>
      </c>
      <c r="CZ11">
        <f>AE11</f>
        <v>65.75</v>
      </c>
      <c r="DA11">
        <f>AI11</f>
        <v>6.53</v>
      </c>
      <c r="DB11">
        <v>0</v>
      </c>
    </row>
    <row r="12" spans="1:106" x14ac:dyDescent="0.2">
      <c r="A12">
        <f>ROW(Source!A29)</f>
        <v>29</v>
      </c>
      <c r="B12">
        <v>16670161</v>
      </c>
      <c r="C12">
        <v>16670503</v>
      </c>
      <c r="D12">
        <v>15164559</v>
      </c>
      <c r="E12">
        <v>17</v>
      </c>
      <c r="F12">
        <v>1</v>
      </c>
      <c r="G12">
        <v>1</v>
      </c>
      <c r="H12">
        <v>3</v>
      </c>
      <c r="I12" t="s">
        <v>481</v>
      </c>
      <c r="J12" t="s">
        <v>6</v>
      </c>
      <c r="K12" t="s">
        <v>482</v>
      </c>
      <c r="L12">
        <v>1374</v>
      </c>
      <c r="N12">
        <v>1013</v>
      </c>
      <c r="O12" t="s">
        <v>483</v>
      </c>
      <c r="P12" t="s">
        <v>483</v>
      </c>
      <c r="Q12">
        <v>1</v>
      </c>
      <c r="W12">
        <v>0</v>
      </c>
      <c r="X12">
        <v>-1731369543</v>
      </c>
      <c r="Y12">
        <v>0</v>
      </c>
      <c r="AA12">
        <v>1</v>
      </c>
      <c r="AB12">
        <v>0</v>
      </c>
      <c r="AC12">
        <v>0</v>
      </c>
      <c r="AD12">
        <v>0</v>
      </c>
      <c r="AE12">
        <v>1</v>
      </c>
      <c r="AF12">
        <v>0</v>
      </c>
      <c r="AG12">
        <v>0</v>
      </c>
      <c r="AH12">
        <v>0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6</v>
      </c>
      <c r="AT12">
        <v>0.32</v>
      </c>
      <c r="AU12" t="s">
        <v>21</v>
      </c>
      <c r="AV12">
        <v>0</v>
      </c>
      <c r="AW12">
        <v>2</v>
      </c>
      <c r="AX12">
        <v>16670515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Y12*Source!I29</f>
        <v>0</v>
      </c>
      <c r="CY12">
        <f>AA12</f>
        <v>1</v>
      </c>
      <c r="CZ12">
        <f>AE12</f>
        <v>1</v>
      </c>
      <c r="DA12">
        <f>AI12</f>
        <v>1</v>
      </c>
      <c r="DB12">
        <v>0</v>
      </c>
    </row>
    <row r="13" spans="1:106" x14ac:dyDescent="0.2">
      <c r="A13">
        <f>ROW(Source!A30)</f>
        <v>30</v>
      </c>
      <c r="B13">
        <v>16670159</v>
      </c>
      <c r="C13">
        <v>16670516</v>
      </c>
      <c r="D13">
        <v>15441047</v>
      </c>
      <c r="E13">
        <v>1</v>
      </c>
      <c r="F13">
        <v>1</v>
      </c>
      <c r="G13">
        <v>1</v>
      </c>
      <c r="H13">
        <v>1</v>
      </c>
      <c r="I13" t="s">
        <v>484</v>
      </c>
      <c r="J13" t="s">
        <v>6</v>
      </c>
      <c r="K13" t="s">
        <v>485</v>
      </c>
      <c r="L13">
        <v>1191</v>
      </c>
      <c r="N13">
        <v>1013</v>
      </c>
      <c r="O13" t="s">
        <v>466</v>
      </c>
      <c r="P13" t="s">
        <v>466</v>
      </c>
      <c r="Q13">
        <v>1</v>
      </c>
      <c r="W13">
        <v>0</v>
      </c>
      <c r="X13">
        <v>687044855</v>
      </c>
      <c r="Y13">
        <v>3.51</v>
      </c>
      <c r="AA13">
        <v>0</v>
      </c>
      <c r="AB13">
        <v>0</v>
      </c>
      <c r="AC13">
        <v>0</v>
      </c>
      <c r="AD13">
        <v>10.06</v>
      </c>
      <c r="AE13">
        <v>0</v>
      </c>
      <c r="AF13">
        <v>0</v>
      </c>
      <c r="AG13">
        <v>0</v>
      </c>
      <c r="AH13">
        <v>10.06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6</v>
      </c>
      <c r="AT13">
        <v>11.7</v>
      </c>
      <c r="AU13" t="s">
        <v>22</v>
      </c>
      <c r="AV13">
        <v>1</v>
      </c>
      <c r="AW13">
        <v>2</v>
      </c>
      <c r="AX13">
        <v>16670522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Y13*Source!I30</f>
        <v>3.51</v>
      </c>
      <c r="CY13">
        <f>AD13</f>
        <v>10.06</v>
      </c>
      <c r="CZ13">
        <f>AH13</f>
        <v>10.06</v>
      </c>
      <c r="DA13">
        <f>AL13</f>
        <v>1</v>
      </c>
      <c r="DB13">
        <v>0</v>
      </c>
    </row>
    <row r="14" spans="1:106" x14ac:dyDescent="0.2">
      <c r="A14">
        <f>ROW(Source!A30)</f>
        <v>30</v>
      </c>
      <c r="B14">
        <v>16670159</v>
      </c>
      <c r="C14">
        <v>16670516</v>
      </c>
      <c r="D14">
        <v>15165918</v>
      </c>
      <c r="E14">
        <v>1</v>
      </c>
      <c r="F14">
        <v>1</v>
      </c>
      <c r="G14">
        <v>1</v>
      </c>
      <c r="H14">
        <v>3</v>
      </c>
      <c r="I14" t="s">
        <v>467</v>
      </c>
      <c r="J14" t="s">
        <v>468</v>
      </c>
      <c r="K14" t="s">
        <v>469</v>
      </c>
      <c r="L14">
        <v>1346</v>
      </c>
      <c r="N14">
        <v>1009</v>
      </c>
      <c r="O14" t="s">
        <v>470</v>
      </c>
      <c r="P14" t="s">
        <v>470</v>
      </c>
      <c r="Q14">
        <v>1</v>
      </c>
      <c r="W14">
        <v>0</v>
      </c>
      <c r="X14">
        <v>1559187994</v>
      </c>
      <c r="Y14">
        <v>0</v>
      </c>
      <c r="AA14">
        <v>27.74</v>
      </c>
      <c r="AB14">
        <v>0</v>
      </c>
      <c r="AC14">
        <v>0</v>
      </c>
      <c r="AD14">
        <v>0</v>
      </c>
      <c r="AE14">
        <v>27.74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6</v>
      </c>
      <c r="AT14">
        <v>0.01</v>
      </c>
      <c r="AU14" t="s">
        <v>21</v>
      </c>
      <c r="AV14">
        <v>0</v>
      </c>
      <c r="AW14">
        <v>2</v>
      </c>
      <c r="AX14">
        <v>16670523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Y14*Source!I30</f>
        <v>0</v>
      </c>
      <c r="CY14">
        <f>AA14</f>
        <v>27.74</v>
      </c>
      <c r="CZ14">
        <f>AE14</f>
        <v>27.74</v>
      </c>
      <c r="DA14">
        <f>AI14</f>
        <v>1</v>
      </c>
      <c r="DB14">
        <v>0</v>
      </c>
    </row>
    <row r="15" spans="1:106" x14ac:dyDescent="0.2">
      <c r="A15">
        <f>ROW(Source!A30)</f>
        <v>30</v>
      </c>
      <c r="B15">
        <v>16670159</v>
      </c>
      <c r="C15">
        <v>16670516</v>
      </c>
      <c r="D15">
        <v>15170072</v>
      </c>
      <c r="E15">
        <v>1</v>
      </c>
      <c r="F15">
        <v>1</v>
      </c>
      <c r="G15">
        <v>1</v>
      </c>
      <c r="H15">
        <v>3</v>
      </c>
      <c r="I15" t="s">
        <v>471</v>
      </c>
      <c r="J15" t="s">
        <v>472</v>
      </c>
      <c r="K15" t="s">
        <v>473</v>
      </c>
      <c r="L15">
        <v>1355</v>
      </c>
      <c r="N15">
        <v>1010</v>
      </c>
      <c r="O15" t="s">
        <v>371</v>
      </c>
      <c r="P15" t="s">
        <v>371</v>
      </c>
      <c r="Q15">
        <v>100</v>
      </c>
      <c r="W15">
        <v>0</v>
      </c>
      <c r="X15">
        <v>-66531260</v>
      </c>
      <c r="Y15">
        <v>0</v>
      </c>
      <c r="AA15">
        <v>83</v>
      </c>
      <c r="AB15">
        <v>0</v>
      </c>
      <c r="AC15">
        <v>0</v>
      </c>
      <c r="AD15">
        <v>0</v>
      </c>
      <c r="AE15">
        <v>83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6</v>
      </c>
      <c r="AT15">
        <v>0.04</v>
      </c>
      <c r="AU15" t="s">
        <v>21</v>
      </c>
      <c r="AV15">
        <v>0</v>
      </c>
      <c r="AW15">
        <v>2</v>
      </c>
      <c r="AX15">
        <v>16670524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Y15*Source!I30</f>
        <v>0</v>
      </c>
      <c r="CY15">
        <f>AA15</f>
        <v>83</v>
      </c>
      <c r="CZ15">
        <f>AE15</f>
        <v>83</v>
      </c>
      <c r="DA15">
        <f>AI15</f>
        <v>1</v>
      </c>
      <c r="DB15">
        <v>0</v>
      </c>
    </row>
    <row r="16" spans="1:106" x14ac:dyDescent="0.2">
      <c r="A16">
        <f>ROW(Source!A30)</f>
        <v>30</v>
      </c>
      <c r="B16">
        <v>16670159</v>
      </c>
      <c r="C16">
        <v>16670516</v>
      </c>
      <c r="D16">
        <v>15195043</v>
      </c>
      <c r="E16">
        <v>1</v>
      </c>
      <c r="F16">
        <v>1</v>
      </c>
      <c r="G16">
        <v>1</v>
      </c>
      <c r="H16">
        <v>3</v>
      </c>
      <c r="I16" t="s">
        <v>478</v>
      </c>
      <c r="J16" t="s">
        <v>479</v>
      </c>
      <c r="K16" t="s">
        <v>480</v>
      </c>
      <c r="L16">
        <v>1346</v>
      </c>
      <c r="N16">
        <v>1009</v>
      </c>
      <c r="O16" t="s">
        <v>470</v>
      </c>
      <c r="P16" t="s">
        <v>470</v>
      </c>
      <c r="Q16">
        <v>1</v>
      </c>
      <c r="W16">
        <v>0</v>
      </c>
      <c r="X16">
        <v>-1726842289</v>
      </c>
      <c r="Y16">
        <v>0</v>
      </c>
      <c r="AA16">
        <v>65.75</v>
      </c>
      <c r="AB16">
        <v>0</v>
      </c>
      <c r="AC16">
        <v>0</v>
      </c>
      <c r="AD16">
        <v>0</v>
      </c>
      <c r="AE16">
        <v>65.75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6</v>
      </c>
      <c r="AT16">
        <v>0.1</v>
      </c>
      <c r="AU16" t="s">
        <v>21</v>
      </c>
      <c r="AV16">
        <v>0</v>
      </c>
      <c r="AW16">
        <v>2</v>
      </c>
      <c r="AX16">
        <v>16670525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Y16*Source!I30</f>
        <v>0</v>
      </c>
      <c r="CY16">
        <f>AA16</f>
        <v>65.75</v>
      </c>
      <c r="CZ16">
        <f>AE16</f>
        <v>65.75</v>
      </c>
      <c r="DA16">
        <f>AI16</f>
        <v>1</v>
      </c>
      <c r="DB16">
        <v>0</v>
      </c>
    </row>
    <row r="17" spans="1:106" x14ac:dyDescent="0.2">
      <c r="A17">
        <f>ROW(Source!A30)</f>
        <v>30</v>
      </c>
      <c r="B17">
        <v>16670159</v>
      </c>
      <c r="C17">
        <v>16670516</v>
      </c>
      <c r="D17">
        <v>15164559</v>
      </c>
      <c r="E17">
        <v>17</v>
      </c>
      <c r="F17">
        <v>1</v>
      </c>
      <c r="G17">
        <v>1</v>
      </c>
      <c r="H17">
        <v>3</v>
      </c>
      <c r="I17" t="s">
        <v>481</v>
      </c>
      <c r="J17" t="s">
        <v>6</v>
      </c>
      <c r="K17" t="s">
        <v>482</v>
      </c>
      <c r="L17">
        <v>1374</v>
      </c>
      <c r="N17">
        <v>1013</v>
      </c>
      <c r="O17" t="s">
        <v>483</v>
      </c>
      <c r="P17" t="s">
        <v>483</v>
      </c>
      <c r="Q17">
        <v>1</v>
      </c>
      <c r="W17">
        <v>0</v>
      </c>
      <c r="X17">
        <v>-1731369543</v>
      </c>
      <c r="Y17">
        <v>0</v>
      </c>
      <c r="AA17">
        <v>1</v>
      </c>
      <c r="AB17">
        <v>0</v>
      </c>
      <c r="AC17">
        <v>0</v>
      </c>
      <c r="AD17">
        <v>0</v>
      </c>
      <c r="AE17">
        <v>1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6</v>
      </c>
      <c r="AT17">
        <v>2.35</v>
      </c>
      <c r="AU17" t="s">
        <v>21</v>
      </c>
      <c r="AV17">
        <v>0</v>
      </c>
      <c r="AW17">
        <v>2</v>
      </c>
      <c r="AX17">
        <v>16670526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Y17*Source!I30</f>
        <v>0</v>
      </c>
      <c r="CY17">
        <f>AA17</f>
        <v>1</v>
      </c>
      <c r="CZ17">
        <f>AE17</f>
        <v>1</v>
      </c>
      <c r="DA17">
        <f>AI17</f>
        <v>1</v>
      </c>
      <c r="DB17">
        <v>0</v>
      </c>
    </row>
    <row r="18" spans="1:106" x14ac:dyDescent="0.2">
      <c r="A18">
        <f>ROW(Source!A31)</f>
        <v>31</v>
      </c>
      <c r="B18">
        <v>16670161</v>
      </c>
      <c r="C18">
        <v>16670516</v>
      </c>
      <c r="D18">
        <v>15441047</v>
      </c>
      <c r="E18">
        <v>1</v>
      </c>
      <c r="F18">
        <v>1</v>
      </c>
      <c r="G18">
        <v>1</v>
      </c>
      <c r="H18">
        <v>1</v>
      </c>
      <c r="I18" t="s">
        <v>484</v>
      </c>
      <c r="J18" t="s">
        <v>6</v>
      </c>
      <c r="K18" t="s">
        <v>485</v>
      </c>
      <c r="L18">
        <v>1191</v>
      </c>
      <c r="N18">
        <v>1013</v>
      </c>
      <c r="O18" t="s">
        <v>466</v>
      </c>
      <c r="P18" t="s">
        <v>466</v>
      </c>
      <c r="Q18">
        <v>1</v>
      </c>
      <c r="W18">
        <v>0</v>
      </c>
      <c r="X18">
        <v>687044855</v>
      </c>
      <c r="Y18">
        <v>3.51</v>
      </c>
      <c r="AA18">
        <v>0</v>
      </c>
      <c r="AB18">
        <v>0</v>
      </c>
      <c r="AC18">
        <v>0</v>
      </c>
      <c r="AD18">
        <v>65.69</v>
      </c>
      <c r="AE18">
        <v>0</v>
      </c>
      <c r="AF18">
        <v>0</v>
      </c>
      <c r="AG18">
        <v>0</v>
      </c>
      <c r="AH18">
        <v>10.06</v>
      </c>
      <c r="AI18">
        <v>1</v>
      </c>
      <c r="AJ18">
        <v>1</v>
      </c>
      <c r="AK18">
        <v>1</v>
      </c>
      <c r="AL18">
        <v>6.53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6</v>
      </c>
      <c r="AT18">
        <v>11.7</v>
      </c>
      <c r="AU18" t="s">
        <v>22</v>
      </c>
      <c r="AV18">
        <v>1</v>
      </c>
      <c r="AW18">
        <v>2</v>
      </c>
      <c r="AX18">
        <v>16670522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Y18*Source!I31</f>
        <v>3.51</v>
      </c>
      <c r="CY18">
        <f>AD18</f>
        <v>65.69</v>
      </c>
      <c r="CZ18">
        <f>AH18</f>
        <v>10.06</v>
      </c>
      <c r="DA18">
        <f>AL18</f>
        <v>6.53</v>
      </c>
      <c r="DB18">
        <v>0</v>
      </c>
    </row>
    <row r="19" spans="1:106" x14ac:dyDescent="0.2">
      <c r="A19">
        <f>ROW(Source!A31)</f>
        <v>31</v>
      </c>
      <c r="B19">
        <v>16670161</v>
      </c>
      <c r="C19">
        <v>16670516</v>
      </c>
      <c r="D19">
        <v>15165918</v>
      </c>
      <c r="E19">
        <v>1</v>
      </c>
      <c r="F19">
        <v>1</v>
      </c>
      <c r="G19">
        <v>1</v>
      </c>
      <c r="H19">
        <v>3</v>
      </c>
      <c r="I19" t="s">
        <v>467</v>
      </c>
      <c r="J19" t="s">
        <v>468</v>
      </c>
      <c r="K19" t="s">
        <v>469</v>
      </c>
      <c r="L19">
        <v>1346</v>
      </c>
      <c r="N19">
        <v>1009</v>
      </c>
      <c r="O19" t="s">
        <v>470</v>
      </c>
      <c r="P19" t="s">
        <v>470</v>
      </c>
      <c r="Q19">
        <v>1</v>
      </c>
      <c r="W19">
        <v>0</v>
      </c>
      <c r="X19">
        <v>1559187994</v>
      </c>
      <c r="Y19">
        <v>0</v>
      </c>
      <c r="AA19">
        <v>181.14</v>
      </c>
      <c r="AB19">
        <v>0</v>
      </c>
      <c r="AC19">
        <v>0</v>
      </c>
      <c r="AD19">
        <v>0</v>
      </c>
      <c r="AE19">
        <v>27.74</v>
      </c>
      <c r="AF19">
        <v>0</v>
      </c>
      <c r="AG19">
        <v>0</v>
      </c>
      <c r="AH19">
        <v>0</v>
      </c>
      <c r="AI19">
        <v>6.53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6</v>
      </c>
      <c r="AT19">
        <v>0.01</v>
      </c>
      <c r="AU19" t="s">
        <v>21</v>
      </c>
      <c r="AV19">
        <v>0</v>
      </c>
      <c r="AW19">
        <v>2</v>
      </c>
      <c r="AX19">
        <v>16670523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Y19*Source!I31</f>
        <v>0</v>
      </c>
      <c r="CY19">
        <f>AA19</f>
        <v>181.14</v>
      </c>
      <c r="CZ19">
        <f>AE19</f>
        <v>27.74</v>
      </c>
      <c r="DA19">
        <f>AI19</f>
        <v>6.53</v>
      </c>
      <c r="DB19">
        <v>0</v>
      </c>
    </row>
    <row r="20" spans="1:106" x14ac:dyDescent="0.2">
      <c r="A20">
        <f>ROW(Source!A31)</f>
        <v>31</v>
      </c>
      <c r="B20">
        <v>16670161</v>
      </c>
      <c r="C20">
        <v>16670516</v>
      </c>
      <c r="D20">
        <v>15170072</v>
      </c>
      <c r="E20">
        <v>1</v>
      </c>
      <c r="F20">
        <v>1</v>
      </c>
      <c r="G20">
        <v>1</v>
      </c>
      <c r="H20">
        <v>3</v>
      </c>
      <c r="I20" t="s">
        <v>471</v>
      </c>
      <c r="J20" t="s">
        <v>472</v>
      </c>
      <c r="K20" t="s">
        <v>473</v>
      </c>
      <c r="L20">
        <v>1355</v>
      </c>
      <c r="N20">
        <v>1010</v>
      </c>
      <c r="O20" t="s">
        <v>371</v>
      </c>
      <c r="P20" t="s">
        <v>371</v>
      </c>
      <c r="Q20">
        <v>100</v>
      </c>
      <c r="W20">
        <v>0</v>
      </c>
      <c r="X20">
        <v>-66531260</v>
      </c>
      <c r="Y20">
        <v>0</v>
      </c>
      <c r="AA20">
        <v>541.99</v>
      </c>
      <c r="AB20">
        <v>0</v>
      </c>
      <c r="AC20">
        <v>0</v>
      </c>
      <c r="AD20">
        <v>0</v>
      </c>
      <c r="AE20">
        <v>83</v>
      </c>
      <c r="AF20">
        <v>0</v>
      </c>
      <c r="AG20">
        <v>0</v>
      </c>
      <c r="AH20">
        <v>0</v>
      </c>
      <c r="AI20">
        <v>6.53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6</v>
      </c>
      <c r="AT20">
        <v>0.04</v>
      </c>
      <c r="AU20" t="s">
        <v>21</v>
      </c>
      <c r="AV20">
        <v>0</v>
      </c>
      <c r="AW20">
        <v>2</v>
      </c>
      <c r="AX20">
        <v>16670524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Y20*Source!I31</f>
        <v>0</v>
      </c>
      <c r="CY20">
        <f>AA20</f>
        <v>541.99</v>
      </c>
      <c r="CZ20">
        <f>AE20</f>
        <v>83</v>
      </c>
      <c r="DA20">
        <f>AI20</f>
        <v>6.53</v>
      </c>
      <c r="DB20">
        <v>0</v>
      </c>
    </row>
    <row r="21" spans="1:106" x14ac:dyDescent="0.2">
      <c r="A21">
        <f>ROW(Source!A31)</f>
        <v>31</v>
      </c>
      <c r="B21">
        <v>16670161</v>
      </c>
      <c r="C21">
        <v>16670516</v>
      </c>
      <c r="D21">
        <v>15195043</v>
      </c>
      <c r="E21">
        <v>1</v>
      </c>
      <c r="F21">
        <v>1</v>
      </c>
      <c r="G21">
        <v>1</v>
      </c>
      <c r="H21">
        <v>3</v>
      </c>
      <c r="I21" t="s">
        <v>478</v>
      </c>
      <c r="J21" t="s">
        <v>479</v>
      </c>
      <c r="K21" t="s">
        <v>480</v>
      </c>
      <c r="L21">
        <v>1346</v>
      </c>
      <c r="N21">
        <v>1009</v>
      </c>
      <c r="O21" t="s">
        <v>470</v>
      </c>
      <c r="P21" t="s">
        <v>470</v>
      </c>
      <c r="Q21">
        <v>1</v>
      </c>
      <c r="W21">
        <v>0</v>
      </c>
      <c r="X21">
        <v>-1726842289</v>
      </c>
      <c r="Y21">
        <v>0</v>
      </c>
      <c r="AA21">
        <v>429.35</v>
      </c>
      <c r="AB21">
        <v>0</v>
      </c>
      <c r="AC21">
        <v>0</v>
      </c>
      <c r="AD21">
        <v>0</v>
      </c>
      <c r="AE21">
        <v>65.75</v>
      </c>
      <c r="AF21">
        <v>0</v>
      </c>
      <c r="AG21">
        <v>0</v>
      </c>
      <c r="AH21">
        <v>0</v>
      </c>
      <c r="AI21">
        <v>6.53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6</v>
      </c>
      <c r="AT21">
        <v>0.1</v>
      </c>
      <c r="AU21" t="s">
        <v>21</v>
      </c>
      <c r="AV21">
        <v>0</v>
      </c>
      <c r="AW21">
        <v>2</v>
      </c>
      <c r="AX21">
        <v>16670525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Y21*Source!I31</f>
        <v>0</v>
      </c>
      <c r="CY21">
        <f>AA21</f>
        <v>429.35</v>
      </c>
      <c r="CZ21">
        <f>AE21</f>
        <v>65.75</v>
      </c>
      <c r="DA21">
        <f>AI21</f>
        <v>6.53</v>
      </c>
      <c r="DB21">
        <v>0</v>
      </c>
    </row>
    <row r="22" spans="1:106" x14ac:dyDescent="0.2">
      <c r="A22">
        <f>ROW(Source!A31)</f>
        <v>31</v>
      </c>
      <c r="B22">
        <v>16670161</v>
      </c>
      <c r="C22">
        <v>16670516</v>
      </c>
      <c r="D22">
        <v>15164559</v>
      </c>
      <c r="E22">
        <v>17</v>
      </c>
      <c r="F22">
        <v>1</v>
      </c>
      <c r="G22">
        <v>1</v>
      </c>
      <c r="H22">
        <v>3</v>
      </c>
      <c r="I22" t="s">
        <v>481</v>
      </c>
      <c r="J22" t="s">
        <v>6</v>
      </c>
      <c r="K22" t="s">
        <v>482</v>
      </c>
      <c r="L22">
        <v>1374</v>
      </c>
      <c r="N22">
        <v>1013</v>
      </c>
      <c r="O22" t="s">
        <v>483</v>
      </c>
      <c r="P22" t="s">
        <v>483</v>
      </c>
      <c r="Q22">
        <v>1</v>
      </c>
      <c r="W22">
        <v>0</v>
      </c>
      <c r="X22">
        <v>-1731369543</v>
      </c>
      <c r="Y22">
        <v>0</v>
      </c>
      <c r="AA22">
        <v>1</v>
      </c>
      <c r="AB22">
        <v>0</v>
      </c>
      <c r="AC22">
        <v>0</v>
      </c>
      <c r="AD22">
        <v>0</v>
      </c>
      <c r="AE22">
        <v>1</v>
      </c>
      <c r="AF22">
        <v>0</v>
      </c>
      <c r="AG22">
        <v>0</v>
      </c>
      <c r="AH22">
        <v>0</v>
      </c>
      <c r="AI22">
        <v>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6</v>
      </c>
      <c r="AT22">
        <v>2.35</v>
      </c>
      <c r="AU22" t="s">
        <v>21</v>
      </c>
      <c r="AV22">
        <v>0</v>
      </c>
      <c r="AW22">
        <v>2</v>
      </c>
      <c r="AX22">
        <v>16670526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Y22*Source!I31</f>
        <v>0</v>
      </c>
      <c r="CY22">
        <f>AA22</f>
        <v>1</v>
      </c>
      <c r="CZ22">
        <f>AE22</f>
        <v>1</v>
      </c>
      <c r="DA22">
        <f>AI22</f>
        <v>1</v>
      </c>
      <c r="DB22">
        <v>0</v>
      </c>
    </row>
    <row r="23" spans="1:106" x14ac:dyDescent="0.2">
      <c r="A23">
        <f>ROW(Source!A32)</f>
        <v>32</v>
      </c>
      <c r="B23">
        <v>16670159</v>
      </c>
      <c r="C23">
        <v>16670527</v>
      </c>
      <c r="D23">
        <v>15438406</v>
      </c>
      <c r="E23">
        <v>1</v>
      </c>
      <c r="F23">
        <v>1</v>
      </c>
      <c r="G23">
        <v>1</v>
      </c>
      <c r="H23">
        <v>1</v>
      </c>
      <c r="I23" t="s">
        <v>486</v>
      </c>
      <c r="J23" t="s">
        <v>6</v>
      </c>
      <c r="K23" t="s">
        <v>487</v>
      </c>
      <c r="L23">
        <v>1191</v>
      </c>
      <c r="N23">
        <v>1013</v>
      </c>
      <c r="O23" t="s">
        <v>466</v>
      </c>
      <c r="P23" t="s">
        <v>466</v>
      </c>
      <c r="Q23">
        <v>1</v>
      </c>
      <c r="W23">
        <v>0</v>
      </c>
      <c r="X23">
        <v>1799141607</v>
      </c>
      <c r="Y23">
        <v>1.08</v>
      </c>
      <c r="AA23">
        <v>0</v>
      </c>
      <c r="AB23">
        <v>0</v>
      </c>
      <c r="AC23">
        <v>0</v>
      </c>
      <c r="AD23">
        <v>10.210000000000001</v>
      </c>
      <c r="AE23">
        <v>0</v>
      </c>
      <c r="AF23">
        <v>0</v>
      </c>
      <c r="AG23">
        <v>0</v>
      </c>
      <c r="AH23">
        <v>10.210000000000001</v>
      </c>
      <c r="AI23">
        <v>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6</v>
      </c>
      <c r="AT23">
        <v>3.6</v>
      </c>
      <c r="AU23" t="s">
        <v>22</v>
      </c>
      <c r="AV23">
        <v>1</v>
      </c>
      <c r="AW23">
        <v>2</v>
      </c>
      <c r="AX23">
        <v>16670534</v>
      </c>
      <c r="AY23">
        <v>1</v>
      </c>
      <c r="AZ23">
        <v>0</v>
      </c>
      <c r="BA23">
        <v>23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Y23*Source!I32</f>
        <v>7.5600000000000005</v>
      </c>
      <c r="CY23">
        <f>AD23</f>
        <v>10.210000000000001</v>
      </c>
      <c r="CZ23">
        <f>AH23</f>
        <v>10.210000000000001</v>
      </c>
      <c r="DA23">
        <f>AL23</f>
        <v>1</v>
      </c>
      <c r="DB23">
        <v>0</v>
      </c>
    </row>
    <row r="24" spans="1:106" x14ac:dyDescent="0.2">
      <c r="A24">
        <f>ROW(Source!A32)</f>
        <v>32</v>
      </c>
      <c r="B24">
        <v>16670159</v>
      </c>
      <c r="C24">
        <v>16670527</v>
      </c>
      <c r="D24">
        <v>15165918</v>
      </c>
      <c r="E24">
        <v>1</v>
      </c>
      <c r="F24">
        <v>1</v>
      </c>
      <c r="G24">
        <v>1</v>
      </c>
      <c r="H24">
        <v>3</v>
      </c>
      <c r="I24" t="s">
        <v>467</v>
      </c>
      <c r="J24" t="s">
        <v>468</v>
      </c>
      <c r="K24" t="s">
        <v>469</v>
      </c>
      <c r="L24">
        <v>1346</v>
      </c>
      <c r="N24">
        <v>1009</v>
      </c>
      <c r="O24" t="s">
        <v>470</v>
      </c>
      <c r="P24" t="s">
        <v>470</v>
      </c>
      <c r="Q24">
        <v>1</v>
      </c>
      <c r="W24">
        <v>0</v>
      </c>
      <c r="X24">
        <v>1559187994</v>
      </c>
      <c r="Y24">
        <v>0</v>
      </c>
      <c r="AA24">
        <v>27.74</v>
      </c>
      <c r="AB24">
        <v>0</v>
      </c>
      <c r="AC24">
        <v>0</v>
      </c>
      <c r="AD24">
        <v>0</v>
      </c>
      <c r="AE24">
        <v>27.74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6</v>
      </c>
      <c r="AT24">
        <v>1.6000000000000001E-3</v>
      </c>
      <c r="AU24" t="s">
        <v>21</v>
      </c>
      <c r="AV24">
        <v>0</v>
      </c>
      <c r="AW24">
        <v>2</v>
      </c>
      <c r="AX24">
        <v>16670535</v>
      </c>
      <c r="AY24">
        <v>1</v>
      </c>
      <c r="AZ24">
        <v>0</v>
      </c>
      <c r="BA24">
        <v>24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Y24*Source!I32</f>
        <v>0</v>
      </c>
      <c r="CY24">
        <f>AA24</f>
        <v>27.74</v>
      </c>
      <c r="CZ24">
        <f>AE24</f>
        <v>27.74</v>
      </c>
      <c r="DA24">
        <f>AI24</f>
        <v>1</v>
      </c>
      <c r="DB24">
        <v>0</v>
      </c>
    </row>
    <row r="25" spans="1:106" x14ac:dyDescent="0.2">
      <c r="A25">
        <f>ROW(Source!A32)</f>
        <v>32</v>
      </c>
      <c r="B25">
        <v>16670159</v>
      </c>
      <c r="C25">
        <v>16670527</v>
      </c>
      <c r="D25">
        <v>15170072</v>
      </c>
      <c r="E25">
        <v>1</v>
      </c>
      <c r="F25">
        <v>1</v>
      </c>
      <c r="G25">
        <v>1</v>
      </c>
      <c r="H25">
        <v>3</v>
      </c>
      <c r="I25" t="s">
        <v>471</v>
      </c>
      <c r="J25" t="s">
        <v>472</v>
      </c>
      <c r="K25" t="s">
        <v>473</v>
      </c>
      <c r="L25">
        <v>1355</v>
      </c>
      <c r="N25">
        <v>1010</v>
      </c>
      <c r="O25" t="s">
        <v>371</v>
      </c>
      <c r="P25" t="s">
        <v>371</v>
      </c>
      <c r="Q25">
        <v>100</v>
      </c>
      <c r="W25">
        <v>0</v>
      </c>
      <c r="X25">
        <v>-66531260</v>
      </c>
      <c r="Y25">
        <v>0</v>
      </c>
      <c r="AA25">
        <v>83</v>
      </c>
      <c r="AB25">
        <v>0</v>
      </c>
      <c r="AC25">
        <v>0</v>
      </c>
      <c r="AD25">
        <v>0</v>
      </c>
      <c r="AE25">
        <v>83</v>
      </c>
      <c r="AF25">
        <v>0</v>
      </c>
      <c r="AG25">
        <v>0</v>
      </c>
      <c r="AH25">
        <v>0</v>
      </c>
      <c r="AI25">
        <v>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6</v>
      </c>
      <c r="AT25">
        <v>0.03</v>
      </c>
      <c r="AU25" t="s">
        <v>21</v>
      </c>
      <c r="AV25">
        <v>0</v>
      </c>
      <c r="AW25">
        <v>2</v>
      </c>
      <c r="AX25">
        <v>16670536</v>
      </c>
      <c r="AY25">
        <v>1</v>
      </c>
      <c r="AZ25">
        <v>0</v>
      </c>
      <c r="BA25">
        <v>25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Y25*Source!I32</f>
        <v>0</v>
      </c>
      <c r="CY25">
        <f>AA25</f>
        <v>83</v>
      </c>
      <c r="CZ25">
        <f>AE25</f>
        <v>83</v>
      </c>
      <c r="DA25">
        <f>AI25</f>
        <v>1</v>
      </c>
      <c r="DB25">
        <v>0</v>
      </c>
    </row>
    <row r="26" spans="1:106" x14ac:dyDescent="0.2">
      <c r="A26">
        <f>ROW(Source!A32)</f>
        <v>32</v>
      </c>
      <c r="B26">
        <v>16670159</v>
      </c>
      <c r="C26">
        <v>16670527</v>
      </c>
      <c r="D26">
        <v>15171982</v>
      </c>
      <c r="E26">
        <v>1</v>
      </c>
      <c r="F26">
        <v>1</v>
      </c>
      <c r="G26">
        <v>1</v>
      </c>
      <c r="H26">
        <v>3</v>
      </c>
      <c r="I26" t="s">
        <v>474</v>
      </c>
      <c r="J26" t="s">
        <v>475</v>
      </c>
      <c r="K26" t="s">
        <v>476</v>
      </c>
      <c r="L26">
        <v>1348</v>
      </c>
      <c r="N26">
        <v>1009</v>
      </c>
      <c r="O26" t="s">
        <v>477</v>
      </c>
      <c r="P26" t="s">
        <v>477</v>
      </c>
      <c r="Q26">
        <v>1000</v>
      </c>
      <c r="W26">
        <v>0</v>
      </c>
      <c r="X26">
        <v>-1421715385</v>
      </c>
      <c r="Y26">
        <v>0</v>
      </c>
      <c r="AA26">
        <v>729.98</v>
      </c>
      <c r="AB26">
        <v>0</v>
      </c>
      <c r="AC26">
        <v>0</v>
      </c>
      <c r="AD26">
        <v>0</v>
      </c>
      <c r="AE26">
        <v>729.98</v>
      </c>
      <c r="AF26">
        <v>0</v>
      </c>
      <c r="AG26">
        <v>0</v>
      </c>
      <c r="AH26">
        <v>0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6</v>
      </c>
      <c r="AT26">
        <v>2.0000000000000002E-5</v>
      </c>
      <c r="AU26" t="s">
        <v>21</v>
      </c>
      <c r="AV26">
        <v>0</v>
      </c>
      <c r="AW26">
        <v>2</v>
      </c>
      <c r="AX26">
        <v>16670537</v>
      </c>
      <c r="AY26">
        <v>1</v>
      </c>
      <c r="AZ26">
        <v>0</v>
      </c>
      <c r="BA26">
        <v>26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Y26*Source!I32</f>
        <v>0</v>
      </c>
      <c r="CY26">
        <f>AA26</f>
        <v>729.98</v>
      </c>
      <c r="CZ26">
        <f>AE26</f>
        <v>729.98</v>
      </c>
      <c r="DA26">
        <f>AI26</f>
        <v>1</v>
      </c>
      <c r="DB26">
        <v>0</v>
      </c>
    </row>
    <row r="27" spans="1:106" x14ac:dyDescent="0.2">
      <c r="A27">
        <f>ROW(Source!A32)</f>
        <v>32</v>
      </c>
      <c r="B27">
        <v>16670159</v>
      </c>
      <c r="C27">
        <v>16670527</v>
      </c>
      <c r="D27">
        <v>15195043</v>
      </c>
      <c r="E27">
        <v>1</v>
      </c>
      <c r="F27">
        <v>1</v>
      </c>
      <c r="G27">
        <v>1</v>
      </c>
      <c r="H27">
        <v>3</v>
      </c>
      <c r="I27" t="s">
        <v>478</v>
      </c>
      <c r="J27" t="s">
        <v>479</v>
      </c>
      <c r="K27" t="s">
        <v>480</v>
      </c>
      <c r="L27">
        <v>1346</v>
      </c>
      <c r="N27">
        <v>1009</v>
      </c>
      <c r="O27" t="s">
        <v>470</v>
      </c>
      <c r="P27" t="s">
        <v>470</v>
      </c>
      <c r="Q27">
        <v>1</v>
      </c>
      <c r="W27">
        <v>0</v>
      </c>
      <c r="X27">
        <v>-1726842289</v>
      </c>
      <c r="Y27">
        <v>0</v>
      </c>
      <c r="AA27">
        <v>65.75</v>
      </c>
      <c r="AB27">
        <v>0</v>
      </c>
      <c r="AC27">
        <v>0</v>
      </c>
      <c r="AD27">
        <v>0</v>
      </c>
      <c r="AE27">
        <v>65.75</v>
      </c>
      <c r="AF27">
        <v>0</v>
      </c>
      <c r="AG27">
        <v>0</v>
      </c>
      <c r="AH27">
        <v>0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6</v>
      </c>
      <c r="AT27">
        <v>1.6E-2</v>
      </c>
      <c r="AU27" t="s">
        <v>21</v>
      </c>
      <c r="AV27">
        <v>0</v>
      </c>
      <c r="AW27">
        <v>2</v>
      </c>
      <c r="AX27">
        <v>16670538</v>
      </c>
      <c r="AY27">
        <v>1</v>
      </c>
      <c r="AZ27">
        <v>0</v>
      </c>
      <c r="BA27">
        <v>27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Y27*Source!I32</f>
        <v>0</v>
      </c>
      <c r="CY27">
        <f>AA27</f>
        <v>65.75</v>
      </c>
      <c r="CZ27">
        <f>AE27</f>
        <v>65.75</v>
      </c>
      <c r="DA27">
        <f>AI27</f>
        <v>1</v>
      </c>
      <c r="DB27">
        <v>0</v>
      </c>
    </row>
    <row r="28" spans="1:106" x14ac:dyDescent="0.2">
      <c r="A28">
        <f>ROW(Source!A32)</f>
        <v>32</v>
      </c>
      <c r="B28">
        <v>16670159</v>
      </c>
      <c r="C28">
        <v>16670527</v>
      </c>
      <c r="D28">
        <v>15164559</v>
      </c>
      <c r="E28">
        <v>17</v>
      </c>
      <c r="F28">
        <v>1</v>
      </c>
      <c r="G28">
        <v>1</v>
      </c>
      <c r="H28">
        <v>3</v>
      </c>
      <c r="I28" t="s">
        <v>481</v>
      </c>
      <c r="J28" t="s">
        <v>6</v>
      </c>
      <c r="K28" t="s">
        <v>482</v>
      </c>
      <c r="L28">
        <v>1374</v>
      </c>
      <c r="N28">
        <v>1013</v>
      </c>
      <c r="O28" t="s">
        <v>483</v>
      </c>
      <c r="P28" t="s">
        <v>483</v>
      </c>
      <c r="Q28">
        <v>1</v>
      </c>
      <c r="W28">
        <v>0</v>
      </c>
      <c r="X28">
        <v>-1731369543</v>
      </c>
      <c r="Y28">
        <v>0</v>
      </c>
      <c r="AA28">
        <v>1</v>
      </c>
      <c r="AB28">
        <v>0</v>
      </c>
      <c r="AC28">
        <v>0</v>
      </c>
      <c r="AD28">
        <v>0</v>
      </c>
      <c r="AE28">
        <v>1</v>
      </c>
      <c r="AF28">
        <v>0</v>
      </c>
      <c r="AG28">
        <v>0</v>
      </c>
      <c r="AH28">
        <v>0</v>
      </c>
      <c r="AI28">
        <v>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6</v>
      </c>
      <c r="AT28">
        <v>0.74</v>
      </c>
      <c r="AU28" t="s">
        <v>21</v>
      </c>
      <c r="AV28">
        <v>0</v>
      </c>
      <c r="AW28">
        <v>2</v>
      </c>
      <c r="AX28">
        <v>16670539</v>
      </c>
      <c r="AY28">
        <v>1</v>
      </c>
      <c r="AZ28">
        <v>0</v>
      </c>
      <c r="BA28">
        <v>28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Y28*Source!I32</f>
        <v>0</v>
      </c>
      <c r="CY28">
        <f>AA28</f>
        <v>1</v>
      </c>
      <c r="CZ28">
        <f>AE28</f>
        <v>1</v>
      </c>
      <c r="DA28">
        <f>AI28</f>
        <v>1</v>
      </c>
      <c r="DB28">
        <v>0</v>
      </c>
    </row>
    <row r="29" spans="1:106" x14ac:dyDescent="0.2">
      <c r="A29">
        <f>ROW(Source!A33)</f>
        <v>33</v>
      </c>
      <c r="B29">
        <v>16670161</v>
      </c>
      <c r="C29">
        <v>16670527</v>
      </c>
      <c r="D29">
        <v>15438406</v>
      </c>
      <c r="E29">
        <v>1</v>
      </c>
      <c r="F29">
        <v>1</v>
      </c>
      <c r="G29">
        <v>1</v>
      </c>
      <c r="H29">
        <v>1</v>
      </c>
      <c r="I29" t="s">
        <v>486</v>
      </c>
      <c r="J29" t="s">
        <v>6</v>
      </c>
      <c r="K29" t="s">
        <v>487</v>
      </c>
      <c r="L29">
        <v>1191</v>
      </c>
      <c r="N29">
        <v>1013</v>
      </c>
      <c r="O29" t="s">
        <v>466</v>
      </c>
      <c r="P29" t="s">
        <v>466</v>
      </c>
      <c r="Q29">
        <v>1</v>
      </c>
      <c r="W29">
        <v>0</v>
      </c>
      <c r="X29">
        <v>1799141607</v>
      </c>
      <c r="Y29">
        <v>1.08</v>
      </c>
      <c r="AA29">
        <v>0</v>
      </c>
      <c r="AB29">
        <v>0</v>
      </c>
      <c r="AC29">
        <v>0</v>
      </c>
      <c r="AD29">
        <v>66.67</v>
      </c>
      <c r="AE29">
        <v>0</v>
      </c>
      <c r="AF29">
        <v>0</v>
      </c>
      <c r="AG29">
        <v>0</v>
      </c>
      <c r="AH29">
        <v>10.210000000000001</v>
      </c>
      <c r="AI29">
        <v>1</v>
      </c>
      <c r="AJ29">
        <v>1</v>
      </c>
      <c r="AK29">
        <v>1</v>
      </c>
      <c r="AL29">
        <v>6.53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6</v>
      </c>
      <c r="AT29">
        <v>3.6</v>
      </c>
      <c r="AU29" t="s">
        <v>22</v>
      </c>
      <c r="AV29">
        <v>1</v>
      </c>
      <c r="AW29">
        <v>2</v>
      </c>
      <c r="AX29">
        <v>16670534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Y29*Source!I33</f>
        <v>7.5600000000000005</v>
      </c>
      <c r="CY29">
        <f>AD29</f>
        <v>66.67</v>
      </c>
      <c r="CZ29">
        <f>AH29</f>
        <v>10.210000000000001</v>
      </c>
      <c r="DA29">
        <f>AL29</f>
        <v>6.53</v>
      </c>
      <c r="DB29">
        <v>0</v>
      </c>
    </row>
    <row r="30" spans="1:106" x14ac:dyDescent="0.2">
      <c r="A30">
        <f>ROW(Source!A33)</f>
        <v>33</v>
      </c>
      <c r="B30">
        <v>16670161</v>
      </c>
      <c r="C30">
        <v>16670527</v>
      </c>
      <c r="D30">
        <v>15165918</v>
      </c>
      <c r="E30">
        <v>1</v>
      </c>
      <c r="F30">
        <v>1</v>
      </c>
      <c r="G30">
        <v>1</v>
      </c>
      <c r="H30">
        <v>3</v>
      </c>
      <c r="I30" t="s">
        <v>467</v>
      </c>
      <c r="J30" t="s">
        <v>468</v>
      </c>
      <c r="K30" t="s">
        <v>469</v>
      </c>
      <c r="L30">
        <v>1346</v>
      </c>
      <c r="N30">
        <v>1009</v>
      </c>
      <c r="O30" t="s">
        <v>470</v>
      </c>
      <c r="P30" t="s">
        <v>470</v>
      </c>
      <c r="Q30">
        <v>1</v>
      </c>
      <c r="W30">
        <v>0</v>
      </c>
      <c r="X30">
        <v>1559187994</v>
      </c>
      <c r="Y30">
        <v>0</v>
      </c>
      <c r="AA30">
        <v>181.14</v>
      </c>
      <c r="AB30">
        <v>0</v>
      </c>
      <c r="AC30">
        <v>0</v>
      </c>
      <c r="AD30">
        <v>0</v>
      </c>
      <c r="AE30">
        <v>27.74</v>
      </c>
      <c r="AF30">
        <v>0</v>
      </c>
      <c r="AG30">
        <v>0</v>
      </c>
      <c r="AH30">
        <v>0</v>
      </c>
      <c r="AI30">
        <v>6.53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6</v>
      </c>
      <c r="AT30">
        <v>1.6000000000000001E-3</v>
      </c>
      <c r="AU30" t="s">
        <v>21</v>
      </c>
      <c r="AV30">
        <v>0</v>
      </c>
      <c r="AW30">
        <v>2</v>
      </c>
      <c r="AX30">
        <v>16670535</v>
      </c>
      <c r="AY30">
        <v>1</v>
      </c>
      <c r="AZ30">
        <v>0</v>
      </c>
      <c r="BA30">
        <v>30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Y30*Source!I33</f>
        <v>0</v>
      </c>
      <c r="CY30">
        <f>AA30</f>
        <v>181.14</v>
      </c>
      <c r="CZ30">
        <f>AE30</f>
        <v>27.74</v>
      </c>
      <c r="DA30">
        <f>AI30</f>
        <v>6.53</v>
      </c>
      <c r="DB30">
        <v>0</v>
      </c>
    </row>
    <row r="31" spans="1:106" x14ac:dyDescent="0.2">
      <c r="A31">
        <f>ROW(Source!A33)</f>
        <v>33</v>
      </c>
      <c r="B31">
        <v>16670161</v>
      </c>
      <c r="C31">
        <v>16670527</v>
      </c>
      <c r="D31">
        <v>15170072</v>
      </c>
      <c r="E31">
        <v>1</v>
      </c>
      <c r="F31">
        <v>1</v>
      </c>
      <c r="G31">
        <v>1</v>
      </c>
      <c r="H31">
        <v>3</v>
      </c>
      <c r="I31" t="s">
        <v>471</v>
      </c>
      <c r="J31" t="s">
        <v>472</v>
      </c>
      <c r="K31" t="s">
        <v>473</v>
      </c>
      <c r="L31">
        <v>1355</v>
      </c>
      <c r="N31">
        <v>1010</v>
      </c>
      <c r="O31" t="s">
        <v>371</v>
      </c>
      <c r="P31" t="s">
        <v>371</v>
      </c>
      <c r="Q31">
        <v>100</v>
      </c>
      <c r="W31">
        <v>0</v>
      </c>
      <c r="X31">
        <v>-66531260</v>
      </c>
      <c r="Y31">
        <v>0</v>
      </c>
      <c r="AA31">
        <v>541.99</v>
      </c>
      <c r="AB31">
        <v>0</v>
      </c>
      <c r="AC31">
        <v>0</v>
      </c>
      <c r="AD31">
        <v>0</v>
      </c>
      <c r="AE31">
        <v>83</v>
      </c>
      <c r="AF31">
        <v>0</v>
      </c>
      <c r="AG31">
        <v>0</v>
      </c>
      <c r="AH31">
        <v>0</v>
      </c>
      <c r="AI31">
        <v>6.53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6</v>
      </c>
      <c r="AT31">
        <v>0.03</v>
      </c>
      <c r="AU31" t="s">
        <v>21</v>
      </c>
      <c r="AV31">
        <v>0</v>
      </c>
      <c r="AW31">
        <v>2</v>
      </c>
      <c r="AX31">
        <v>16670536</v>
      </c>
      <c r="AY31">
        <v>1</v>
      </c>
      <c r="AZ31">
        <v>0</v>
      </c>
      <c r="BA31">
        <v>31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Y31*Source!I33</f>
        <v>0</v>
      </c>
      <c r="CY31">
        <f>AA31</f>
        <v>541.99</v>
      </c>
      <c r="CZ31">
        <f>AE31</f>
        <v>83</v>
      </c>
      <c r="DA31">
        <f>AI31</f>
        <v>6.53</v>
      </c>
      <c r="DB31">
        <v>0</v>
      </c>
    </row>
    <row r="32" spans="1:106" x14ac:dyDescent="0.2">
      <c r="A32">
        <f>ROW(Source!A33)</f>
        <v>33</v>
      </c>
      <c r="B32">
        <v>16670161</v>
      </c>
      <c r="C32">
        <v>16670527</v>
      </c>
      <c r="D32">
        <v>15171982</v>
      </c>
      <c r="E32">
        <v>1</v>
      </c>
      <c r="F32">
        <v>1</v>
      </c>
      <c r="G32">
        <v>1</v>
      </c>
      <c r="H32">
        <v>3</v>
      </c>
      <c r="I32" t="s">
        <v>474</v>
      </c>
      <c r="J32" t="s">
        <v>475</v>
      </c>
      <c r="K32" t="s">
        <v>476</v>
      </c>
      <c r="L32">
        <v>1348</v>
      </c>
      <c r="N32">
        <v>1009</v>
      </c>
      <c r="O32" t="s">
        <v>477</v>
      </c>
      <c r="P32" t="s">
        <v>477</v>
      </c>
      <c r="Q32">
        <v>1000</v>
      </c>
      <c r="W32">
        <v>0</v>
      </c>
      <c r="X32">
        <v>-1421715385</v>
      </c>
      <c r="Y32">
        <v>0</v>
      </c>
      <c r="AA32">
        <v>4766.7700000000004</v>
      </c>
      <c r="AB32">
        <v>0</v>
      </c>
      <c r="AC32">
        <v>0</v>
      </c>
      <c r="AD32">
        <v>0</v>
      </c>
      <c r="AE32">
        <v>729.98</v>
      </c>
      <c r="AF32">
        <v>0</v>
      </c>
      <c r="AG32">
        <v>0</v>
      </c>
      <c r="AH32">
        <v>0</v>
      </c>
      <c r="AI32">
        <v>6.53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6</v>
      </c>
      <c r="AT32">
        <v>2.0000000000000002E-5</v>
      </c>
      <c r="AU32" t="s">
        <v>21</v>
      </c>
      <c r="AV32">
        <v>0</v>
      </c>
      <c r="AW32">
        <v>2</v>
      </c>
      <c r="AX32">
        <v>16670537</v>
      </c>
      <c r="AY32">
        <v>1</v>
      </c>
      <c r="AZ32">
        <v>0</v>
      </c>
      <c r="BA32">
        <v>32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Y32*Source!I33</f>
        <v>0</v>
      </c>
      <c r="CY32">
        <f>AA32</f>
        <v>4766.7700000000004</v>
      </c>
      <c r="CZ32">
        <f>AE32</f>
        <v>729.98</v>
      </c>
      <c r="DA32">
        <f>AI32</f>
        <v>6.53</v>
      </c>
      <c r="DB32">
        <v>0</v>
      </c>
    </row>
    <row r="33" spans="1:106" x14ac:dyDescent="0.2">
      <c r="A33">
        <f>ROW(Source!A33)</f>
        <v>33</v>
      </c>
      <c r="B33">
        <v>16670161</v>
      </c>
      <c r="C33">
        <v>16670527</v>
      </c>
      <c r="D33">
        <v>15195043</v>
      </c>
      <c r="E33">
        <v>1</v>
      </c>
      <c r="F33">
        <v>1</v>
      </c>
      <c r="G33">
        <v>1</v>
      </c>
      <c r="H33">
        <v>3</v>
      </c>
      <c r="I33" t="s">
        <v>478</v>
      </c>
      <c r="J33" t="s">
        <v>479</v>
      </c>
      <c r="K33" t="s">
        <v>480</v>
      </c>
      <c r="L33">
        <v>1346</v>
      </c>
      <c r="N33">
        <v>1009</v>
      </c>
      <c r="O33" t="s">
        <v>470</v>
      </c>
      <c r="P33" t="s">
        <v>470</v>
      </c>
      <c r="Q33">
        <v>1</v>
      </c>
      <c r="W33">
        <v>0</v>
      </c>
      <c r="X33">
        <v>-1726842289</v>
      </c>
      <c r="Y33">
        <v>0</v>
      </c>
      <c r="AA33">
        <v>429.35</v>
      </c>
      <c r="AB33">
        <v>0</v>
      </c>
      <c r="AC33">
        <v>0</v>
      </c>
      <c r="AD33">
        <v>0</v>
      </c>
      <c r="AE33">
        <v>65.75</v>
      </c>
      <c r="AF33">
        <v>0</v>
      </c>
      <c r="AG33">
        <v>0</v>
      </c>
      <c r="AH33">
        <v>0</v>
      </c>
      <c r="AI33">
        <v>6.53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6</v>
      </c>
      <c r="AT33">
        <v>1.6E-2</v>
      </c>
      <c r="AU33" t="s">
        <v>21</v>
      </c>
      <c r="AV33">
        <v>0</v>
      </c>
      <c r="AW33">
        <v>2</v>
      </c>
      <c r="AX33">
        <v>16670538</v>
      </c>
      <c r="AY33">
        <v>1</v>
      </c>
      <c r="AZ33">
        <v>0</v>
      </c>
      <c r="BA33">
        <v>33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Y33*Source!I33</f>
        <v>0</v>
      </c>
      <c r="CY33">
        <f>AA33</f>
        <v>429.35</v>
      </c>
      <c r="CZ33">
        <f>AE33</f>
        <v>65.75</v>
      </c>
      <c r="DA33">
        <f>AI33</f>
        <v>6.53</v>
      </c>
      <c r="DB33">
        <v>0</v>
      </c>
    </row>
    <row r="34" spans="1:106" x14ac:dyDescent="0.2">
      <c r="A34">
        <f>ROW(Source!A33)</f>
        <v>33</v>
      </c>
      <c r="B34">
        <v>16670161</v>
      </c>
      <c r="C34">
        <v>16670527</v>
      </c>
      <c r="D34">
        <v>15164559</v>
      </c>
      <c r="E34">
        <v>17</v>
      </c>
      <c r="F34">
        <v>1</v>
      </c>
      <c r="G34">
        <v>1</v>
      </c>
      <c r="H34">
        <v>3</v>
      </c>
      <c r="I34" t="s">
        <v>481</v>
      </c>
      <c r="J34" t="s">
        <v>6</v>
      </c>
      <c r="K34" t="s">
        <v>482</v>
      </c>
      <c r="L34">
        <v>1374</v>
      </c>
      <c r="N34">
        <v>1013</v>
      </c>
      <c r="O34" t="s">
        <v>483</v>
      </c>
      <c r="P34" t="s">
        <v>483</v>
      </c>
      <c r="Q34">
        <v>1</v>
      </c>
      <c r="W34">
        <v>0</v>
      </c>
      <c r="X34">
        <v>-1731369543</v>
      </c>
      <c r="Y34">
        <v>0</v>
      </c>
      <c r="AA34">
        <v>1</v>
      </c>
      <c r="AB34">
        <v>0</v>
      </c>
      <c r="AC34">
        <v>0</v>
      </c>
      <c r="AD34">
        <v>0</v>
      </c>
      <c r="AE34">
        <v>1</v>
      </c>
      <c r="AF34">
        <v>0</v>
      </c>
      <c r="AG34">
        <v>0</v>
      </c>
      <c r="AH34">
        <v>0</v>
      </c>
      <c r="AI34">
        <v>1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6</v>
      </c>
      <c r="AT34">
        <v>0.74</v>
      </c>
      <c r="AU34" t="s">
        <v>21</v>
      </c>
      <c r="AV34">
        <v>0</v>
      </c>
      <c r="AW34">
        <v>2</v>
      </c>
      <c r="AX34">
        <v>16670539</v>
      </c>
      <c r="AY34">
        <v>1</v>
      </c>
      <c r="AZ34">
        <v>0</v>
      </c>
      <c r="BA34">
        <v>34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Y34*Source!I33</f>
        <v>0</v>
      </c>
      <c r="CY34">
        <f>AA34</f>
        <v>1</v>
      </c>
      <c r="CZ34">
        <f>AE34</f>
        <v>1</v>
      </c>
      <c r="DA34">
        <f>AI34</f>
        <v>1</v>
      </c>
      <c r="DB34">
        <v>0</v>
      </c>
    </row>
    <row r="35" spans="1:106" x14ac:dyDescent="0.2">
      <c r="A35">
        <f>ROW(Source!A34)</f>
        <v>34</v>
      </c>
      <c r="B35">
        <v>16670159</v>
      </c>
      <c r="C35">
        <v>16670540</v>
      </c>
      <c r="D35">
        <v>15430447</v>
      </c>
      <c r="E35">
        <v>1</v>
      </c>
      <c r="F35">
        <v>1</v>
      </c>
      <c r="G35">
        <v>1</v>
      </c>
      <c r="H35">
        <v>1</v>
      </c>
      <c r="I35" t="s">
        <v>488</v>
      </c>
      <c r="J35" t="s">
        <v>6</v>
      </c>
      <c r="K35" t="s">
        <v>489</v>
      </c>
      <c r="L35">
        <v>1191</v>
      </c>
      <c r="N35">
        <v>1013</v>
      </c>
      <c r="O35" t="s">
        <v>466</v>
      </c>
      <c r="P35" t="s">
        <v>466</v>
      </c>
      <c r="Q35">
        <v>1</v>
      </c>
      <c r="W35">
        <v>0</v>
      </c>
      <c r="X35">
        <v>145020957</v>
      </c>
      <c r="Y35">
        <v>0.6</v>
      </c>
      <c r="AA35">
        <v>0</v>
      </c>
      <c r="AB35">
        <v>0</v>
      </c>
      <c r="AC35">
        <v>0</v>
      </c>
      <c r="AD35">
        <v>9.07</v>
      </c>
      <c r="AE35">
        <v>0</v>
      </c>
      <c r="AF35">
        <v>0</v>
      </c>
      <c r="AG35">
        <v>0</v>
      </c>
      <c r="AH35">
        <v>9.07</v>
      </c>
      <c r="AI35">
        <v>1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6</v>
      </c>
      <c r="AT35">
        <v>2</v>
      </c>
      <c r="AU35" t="s">
        <v>22</v>
      </c>
      <c r="AV35">
        <v>1</v>
      </c>
      <c r="AW35">
        <v>2</v>
      </c>
      <c r="AX35">
        <v>16670546</v>
      </c>
      <c r="AY35">
        <v>1</v>
      </c>
      <c r="AZ35">
        <v>0</v>
      </c>
      <c r="BA35">
        <v>35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Y35*Source!I34</f>
        <v>122.39999999999999</v>
      </c>
      <c r="CY35">
        <f>AD35</f>
        <v>9.07</v>
      </c>
      <c r="CZ35">
        <f>AH35</f>
        <v>9.07</v>
      </c>
      <c r="DA35">
        <f>AL35</f>
        <v>1</v>
      </c>
      <c r="DB35">
        <v>0</v>
      </c>
    </row>
    <row r="36" spans="1:106" x14ac:dyDescent="0.2">
      <c r="A36">
        <f>ROW(Source!A34)</f>
        <v>34</v>
      </c>
      <c r="B36">
        <v>16670159</v>
      </c>
      <c r="C36">
        <v>16670540</v>
      </c>
      <c r="D36">
        <v>15167589</v>
      </c>
      <c r="E36">
        <v>1</v>
      </c>
      <c r="F36">
        <v>1</v>
      </c>
      <c r="G36">
        <v>1</v>
      </c>
      <c r="H36">
        <v>3</v>
      </c>
      <c r="I36" t="s">
        <v>490</v>
      </c>
      <c r="J36" t="s">
        <v>491</v>
      </c>
      <c r="K36" t="s">
        <v>492</v>
      </c>
      <c r="L36">
        <v>1346</v>
      </c>
      <c r="N36">
        <v>1009</v>
      </c>
      <c r="O36" t="s">
        <v>470</v>
      </c>
      <c r="P36" t="s">
        <v>470</v>
      </c>
      <c r="Q36">
        <v>1</v>
      </c>
      <c r="W36">
        <v>0</v>
      </c>
      <c r="X36">
        <v>-2124370092</v>
      </c>
      <c r="Y36">
        <v>0</v>
      </c>
      <c r="AA36">
        <v>91.29</v>
      </c>
      <c r="AB36">
        <v>0</v>
      </c>
      <c r="AC36">
        <v>0</v>
      </c>
      <c r="AD36">
        <v>0</v>
      </c>
      <c r="AE36">
        <v>91.29</v>
      </c>
      <c r="AF36">
        <v>0</v>
      </c>
      <c r="AG36">
        <v>0</v>
      </c>
      <c r="AH36">
        <v>0</v>
      </c>
      <c r="AI36">
        <v>1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6</v>
      </c>
      <c r="AT36">
        <v>1.4999999999999999E-2</v>
      </c>
      <c r="AU36" t="s">
        <v>21</v>
      </c>
      <c r="AV36">
        <v>0</v>
      </c>
      <c r="AW36">
        <v>2</v>
      </c>
      <c r="AX36">
        <v>16670547</v>
      </c>
      <c r="AY36">
        <v>1</v>
      </c>
      <c r="AZ36">
        <v>0</v>
      </c>
      <c r="BA36">
        <v>36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Y36*Source!I34</f>
        <v>0</v>
      </c>
      <c r="CY36">
        <f>AA36</f>
        <v>91.29</v>
      </c>
      <c r="CZ36">
        <f>AE36</f>
        <v>91.29</v>
      </c>
      <c r="DA36">
        <f>AI36</f>
        <v>1</v>
      </c>
      <c r="DB36">
        <v>0</v>
      </c>
    </row>
    <row r="37" spans="1:106" x14ac:dyDescent="0.2">
      <c r="A37">
        <f>ROW(Source!A34)</f>
        <v>34</v>
      </c>
      <c r="B37">
        <v>16670159</v>
      </c>
      <c r="C37">
        <v>16670540</v>
      </c>
      <c r="D37">
        <v>15225559</v>
      </c>
      <c r="E37">
        <v>1</v>
      </c>
      <c r="F37">
        <v>1</v>
      </c>
      <c r="G37">
        <v>1</v>
      </c>
      <c r="H37">
        <v>3</v>
      </c>
      <c r="I37" t="s">
        <v>493</v>
      </c>
      <c r="J37" t="s">
        <v>494</v>
      </c>
      <c r="K37" t="s">
        <v>495</v>
      </c>
      <c r="L37">
        <v>1477</v>
      </c>
      <c r="N37">
        <v>1013</v>
      </c>
      <c r="O37" t="s">
        <v>314</v>
      </c>
      <c r="P37" t="s">
        <v>316</v>
      </c>
      <c r="Q37">
        <v>1</v>
      </c>
      <c r="W37">
        <v>0</v>
      </c>
      <c r="X37">
        <v>2077511803</v>
      </c>
      <c r="Y37">
        <v>0</v>
      </c>
      <c r="AA37">
        <v>1819.3</v>
      </c>
      <c r="AB37">
        <v>0</v>
      </c>
      <c r="AC37">
        <v>0</v>
      </c>
      <c r="AD37">
        <v>0</v>
      </c>
      <c r="AE37">
        <v>1819.3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6</v>
      </c>
      <c r="AT37">
        <v>5.0000000000000001E-3</v>
      </c>
      <c r="AU37" t="s">
        <v>21</v>
      </c>
      <c r="AV37">
        <v>0</v>
      </c>
      <c r="AW37">
        <v>2</v>
      </c>
      <c r="AX37">
        <v>16670548</v>
      </c>
      <c r="AY37">
        <v>1</v>
      </c>
      <c r="AZ37">
        <v>0</v>
      </c>
      <c r="BA37">
        <v>37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Y37*Source!I34</f>
        <v>0</v>
      </c>
      <c r="CY37">
        <f>AA37</f>
        <v>1819.3</v>
      </c>
      <c r="CZ37">
        <f>AE37</f>
        <v>1819.3</v>
      </c>
      <c r="DA37">
        <f>AI37</f>
        <v>1</v>
      </c>
      <c r="DB37">
        <v>0</v>
      </c>
    </row>
    <row r="38" spans="1:106" x14ac:dyDescent="0.2">
      <c r="A38">
        <f>ROW(Source!A34)</f>
        <v>34</v>
      </c>
      <c r="B38">
        <v>16670159</v>
      </c>
      <c r="C38">
        <v>16670540</v>
      </c>
      <c r="D38">
        <v>15226127</v>
      </c>
      <c r="E38">
        <v>1</v>
      </c>
      <c r="F38">
        <v>1</v>
      </c>
      <c r="G38">
        <v>1</v>
      </c>
      <c r="H38">
        <v>3</v>
      </c>
      <c r="I38" t="s">
        <v>496</v>
      </c>
      <c r="J38" t="s">
        <v>497</v>
      </c>
      <c r="K38" t="s">
        <v>498</v>
      </c>
      <c r="L38">
        <v>1355</v>
      </c>
      <c r="N38">
        <v>1010</v>
      </c>
      <c r="O38" t="s">
        <v>371</v>
      </c>
      <c r="P38" t="s">
        <v>371</v>
      </c>
      <c r="Q38">
        <v>100</v>
      </c>
      <c r="W38">
        <v>0</v>
      </c>
      <c r="X38">
        <v>-803502612</v>
      </c>
      <c r="Y38">
        <v>0</v>
      </c>
      <c r="AA38">
        <v>164</v>
      </c>
      <c r="AB38">
        <v>0</v>
      </c>
      <c r="AC38">
        <v>0</v>
      </c>
      <c r="AD38">
        <v>0</v>
      </c>
      <c r="AE38">
        <v>164</v>
      </c>
      <c r="AF38">
        <v>0</v>
      </c>
      <c r="AG38">
        <v>0</v>
      </c>
      <c r="AH38">
        <v>0</v>
      </c>
      <c r="AI38">
        <v>1</v>
      </c>
      <c r="AJ38">
        <v>1</v>
      </c>
      <c r="AK38">
        <v>1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6</v>
      </c>
      <c r="AT38">
        <v>1.0999999999999999E-2</v>
      </c>
      <c r="AU38" t="s">
        <v>21</v>
      </c>
      <c r="AV38">
        <v>0</v>
      </c>
      <c r="AW38">
        <v>2</v>
      </c>
      <c r="AX38">
        <v>16670549</v>
      </c>
      <c r="AY38">
        <v>1</v>
      </c>
      <c r="AZ38">
        <v>0</v>
      </c>
      <c r="BA38">
        <v>38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Y38*Source!I34</f>
        <v>0</v>
      </c>
      <c r="CY38">
        <f>AA38</f>
        <v>164</v>
      </c>
      <c r="CZ38">
        <f>AE38</f>
        <v>164</v>
      </c>
      <c r="DA38">
        <f>AI38</f>
        <v>1</v>
      </c>
      <c r="DB38">
        <v>0</v>
      </c>
    </row>
    <row r="39" spans="1:106" x14ac:dyDescent="0.2">
      <c r="A39">
        <f>ROW(Source!A34)</f>
        <v>34</v>
      </c>
      <c r="B39">
        <v>16670159</v>
      </c>
      <c r="C39">
        <v>16670540</v>
      </c>
      <c r="D39">
        <v>15164559</v>
      </c>
      <c r="E39">
        <v>17</v>
      </c>
      <c r="F39">
        <v>1</v>
      </c>
      <c r="G39">
        <v>1</v>
      </c>
      <c r="H39">
        <v>3</v>
      </c>
      <c r="I39" t="s">
        <v>481</v>
      </c>
      <c r="J39" t="s">
        <v>6</v>
      </c>
      <c r="K39" t="s">
        <v>482</v>
      </c>
      <c r="L39">
        <v>1374</v>
      </c>
      <c r="N39">
        <v>1013</v>
      </c>
      <c r="O39" t="s">
        <v>483</v>
      </c>
      <c r="P39" t="s">
        <v>483</v>
      </c>
      <c r="Q39">
        <v>1</v>
      </c>
      <c r="W39">
        <v>0</v>
      </c>
      <c r="X39">
        <v>-1731369543</v>
      </c>
      <c r="Y39">
        <v>0</v>
      </c>
      <c r="AA39">
        <v>1</v>
      </c>
      <c r="AB39">
        <v>0</v>
      </c>
      <c r="AC39">
        <v>0</v>
      </c>
      <c r="AD39">
        <v>0</v>
      </c>
      <c r="AE39">
        <v>1</v>
      </c>
      <c r="AF39">
        <v>0</v>
      </c>
      <c r="AG39">
        <v>0</v>
      </c>
      <c r="AH39">
        <v>0</v>
      </c>
      <c r="AI39">
        <v>1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6</v>
      </c>
      <c r="AT39">
        <v>0.36</v>
      </c>
      <c r="AU39" t="s">
        <v>21</v>
      </c>
      <c r="AV39">
        <v>0</v>
      </c>
      <c r="AW39">
        <v>2</v>
      </c>
      <c r="AX39">
        <v>16670550</v>
      </c>
      <c r="AY39">
        <v>1</v>
      </c>
      <c r="AZ39">
        <v>0</v>
      </c>
      <c r="BA39">
        <v>39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Y39*Source!I34</f>
        <v>0</v>
      </c>
      <c r="CY39">
        <f>AA39</f>
        <v>1</v>
      </c>
      <c r="CZ39">
        <f>AE39</f>
        <v>1</v>
      </c>
      <c r="DA39">
        <f>AI39</f>
        <v>1</v>
      </c>
      <c r="DB39">
        <v>0</v>
      </c>
    </row>
    <row r="40" spans="1:106" x14ac:dyDescent="0.2">
      <c r="A40">
        <f>ROW(Source!A35)</f>
        <v>35</v>
      </c>
      <c r="B40">
        <v>16670161</v>
      </c>
      <c r="C40">
        <v>16670540</v>
      </c>
      <c r="D40">
        <v>15430447</v>
      </c>
      <c r="E40">
        <v>1</v>
      </c>
      <c r="F40">
        <v>1</v>
      </c>
      <c r="G40">
        <v>1</v>
      </c>
      <c r="H40">
        <v>1</v>
      </c>
      <c r="I40" t="s">
        <v>488</v>
      </c>
      <c r="J40" t="s">
        <v>6</v>
      </c>
      <c r="K40" t="s">
        <v>489</v>
      </c>
      <c r="L40">
        <v>1191</v>
      </c>
      <c r="N40">
        <v>1013</v>
      </c>
      <c r="O40" t="s">
        <v>466</v>
      </c>
      <c r="P40" t="s">
        <v>466</v>
      </c>
      <c r="Q40">
        <v>1</v>
      </c>
      <c r="W40">
        <v>0</v>
      </c>
      <c r="X40">
        <v>145020957</v>
      </c>
      <c r="Y40">
        <v>0.6</v>
      </c>
      <c r="AA40">
        <v>0</v>
      </c>
      <c r="AB40">
        <v>0</v>
      </c>
      <c r="AC40">
        <v>0</v>
      </c>
      <c r="AD40">
        <v>59.23</v>
      </c>
      <c r="AE40">
        <v>0</v>
      </c>
      <c r="AF40">
        <v>0</v>
      </c>
      <c r="AG40">
        <v>0</v>
      </c>
      <c r="AH40">
        <v>9.07</v>
      </c>
      <c r="AI40">
        <v>1</v>
      </c>
      <c r="AJ40">
        <v>1</v>
      </c>
      <c r="AK40">
        <v>1</v>
      </c>
      <c r="AL40">
        <v>6.53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6</v>
      </c>
      <c r="AT40">
        <v>2</v>
      </c>
      <c r="AU40" t="s">
        <v>22</v>
      </c>
      <c r="AV40">
        <v>1</v>
      </c>
      <c r="AW40">
        <v>2</v>
      </c>
      <c r="AX40">
        <v>16670546</v>
      </c>
      <c r="AY40">
        <v>1</v>
      </c>
      <c r="AZ40">
        <v>0</v>
      </c>
      <c r="BA40">
        <v>40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Y40*Source!I35</f>
        <v>122.39999999999999</v>
      </c>
      <c r="CY40">
        <f>AD40</f>
        <v>59.23</v>
      </c>
      <c r="CZ40">
        <f>AH40</f>
        <v>9.07</v>
      </c>
      <c r="DA40">
        <f>AL40</f>
        <v>6.53</v>
      </c>
      <c r="DB40">
        <v>0</v>
      </c>
    </row>
    <row r="41" spans="1:106" x14ac:dyDescent="0.2">
      <c r="A41">
        <f>ROW(Source!A35)</f>
        <v>35</v>
      </c>
      <c r="B41">
        <v>16670161</v>
      </c>
      <c r="C41">
        <v>16670540</v>
      </c>
      <c r="D41">
        <v>15167589</v>
      </c>
      <c r="E41">
        <v>1</v>
      </c>
      <c r="F41">
        <v>1</v>
      </c>
      <c r="G41">
        <v>1</v>
      </c>
      <c r="H41">
        <v>3</v>
      </c>
      <c r="I41" t="s">
        <v>490</v>
      </c>
      <c r="J41" t="s">
        <v>491</v>
      </c>
      <c r="K41" t="s">
        <v>492</v>
      </c>
      <c r="L41">
        <v>1346</v>
      </c>
      <c r="N41">
        <v>1009</v>
      </c>
      <c r="O41" t="s">
        <v>470</v>
      </c>
      <c r="P41" t="s">
        <v>470</v>
      </c>
      <c r="Q41">
        <v>1</v>
      </c>
      <c r="W41">
        <v>0</v>
      </c>
      <c r="X41">
        <v>-2124370092</v>
      </c>
      <c r="Y41">
        <v>0</v>
      </c>
      <c r="AA41">
        <v>596.12</v>
      </c>
      <c r="AB41">
        <v>0</v>
      </c>
      <c r="AC41">
        <v>0</v>
      </c>
      <c r="AD41">
        <v>0</v>
      </c>
      <c r="AE41">
        <v>91.29</v>
      </c>
      <c r="AF41">
        <v>0</v>
      </c>
      <c r="AG41">
        <v>0</v>
      </c>
      <c r="AH41">
        <v>0</v>
      </c>
      <c r="AI41">
        <v>6.53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6</v>
      </c>
      <c r="AT41">
        <v>1.4999999999999999E-2</v>
      </c>
      <c r="AU41" t="s">
        <v>21</v>
      </c>
      <c r="AV41">
        <v>0</v>
      </c>
      <c r="AW41">
        <v>2</v>
      </c>
      <c r="AX41">
        <v>16670547</v>
      </c>
      <c r="AY41">
        <v>1</v>
      </c>
      <c r="AZ41">
        <v>0</v>
      </c>
      <c r="BA41">
        <v>41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Y41*Source!I35</f>
        <v>0</v>
      </c>
      <c r="CY41">
        <f>AA41</f>
        <v>596.12</v>
      </c>
      <c r="CZ41">
        <f>AE41</f>
        <v>91.29</v>
      </c>
      <c r="DA41">
        <f>AI41</f>
        <v>6.53</v>
      </c>
      <c r="DB41">
        <v>0</v>
      </c>
    </row>
    <row r="42" spans="1:106" x14ac:dyDescent="0.2">
      <c r="A42">
        <f>ROW(Source!A35)</f>
        <v>35</v>
      </c>
      <c r="B42">
        <v>16670161</v>
      </c>
      <c r="C42">
        <v>16670540</v>
      </c>
      <c r="D42">
        <v>15225559</v>
      </c>
      <c r="E42">
        <v>1</v>
      </c>
      <c r="F42">
        <v>1</v>
      </c>
      <c r="G42">
        <v>1</v>
      </c>
      <c r="H42">
        <v>3</v>
      </c>
      <c r="I42" t="s">
        <v>493</v>
      </c>
      <c r="J42" t="s">
        <v>494</v>
      </c>
      <c r="K42" t="s">
        <v>495</v>
      </c>
      <c r="L42">
        <v>1477</v>
      </c>
      <c r="N42">
        <v>1013</v>
      </c>
      <c r="O42" t="s">
        <v>314</v>
      </c>
      <c r="P42" t="s">
        <v>316</v>
      </c>
      <c r="Q42">
        <v>1</v>
      </c>
      <c r="W42">
        <v>0</v>
      </c>
      <c r="X42">
        <v>2077511803</v>
      </c>
      <c r="Y42">
        <v>0</v>
      </c>
      <c r="AA42">
        <v>11880.03</v>
      </c>
      <c r="AB42">
        <v>0</v>
      </c>
      <c r="AC42">
        <v>0</v>
      </c>
      <c r="AD42">
        <v>0</v>
      </c>
      <c r="AE42">
        <v>1819.3</v>
      </c>
      <c r="AF42">
        <v>0</v>
      </c>
      <c r="AG42">
        <v>0</v>
      </c>
      <c r="AH42">
        <v>0</v>
      </c>
      <c r="AI42">
        <v>6.53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1</v>
      </c>
      <c r="AQ42">
        <v>0</v>
      </c>
      <c r="AR42">
        <v>0</v>
      </c>
      <c r="AS42" t="s">
        <v>6</v>
      </c>
      <c r="AT42">
        <v>5.0000000000000001E-3</v>
      </c>
      <c r="AU42" t="s">
        <v>21</v>
      </c>
      <c r="AV42">
        <v>0</v>
      </c>
      <c r="AW42">
        <v>2</v>
      </c>
      <c r="AX42">
        <v>16670548</v>
      </c>
      <c r="AY42">
        <v>1</v>
      </c>
      <c r="AZ42">
        <v>0</v>
      </c>
      <c r="BA42">
        <v>42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Y42*Source!I35</f>
        <v>0</v>
      </c>
      <c r="CY42">
        <f>AA42</f>
        <v>11880.03</v>
      </c>
      <c r="CZ42">
        <f>AE42</f>
        <v>1819.3</v>
      </c>
      <c r="DA42">
        <f>AI42</f>
        <v>6.53</v>
      </c>
      <c r="DB42">
        <v>0</v>
      </c>
    </row>
    <row r="43" spans="1:106" x14ac:dyDescent="0.2">
      <c r="A43">
        <f>ROW(Source!A35)</f>
        <v>35</v>
      </c>
      <c r="B43">
        <v>16670161</v>
      </c>
      <c r="C43">
        <v>16670540</v>
      </c>
      <c r="D43">
        <v>15226127</v>
      </c>
      <c r="E43">
        <v>1</v>
      </c>
      <c r="F43">
        <v>1</v>
      </c>
      <c r="G43">
        <v>1</v>
      </c>
      <c r="H43">
        <v>3</v>
      </c>
      <c r="I43" t="s">
        <v>496</v>
      </c>
      <c r="J43" t="s">
        <v>497</v>
      </c>
      <c r="K43" t="s">
        <v>498</v>
      </c>
      <c r="L43">
        <v>1355</v>
      </c>
      <c r="N43">
        <v>1010</v>
      </c>
      <c r="O43" t="s">
        <v>371</v>
      </c>
      <c r="P43" t="s">
        <v>371</v>
      </c>
      <c r="Q43">
        <v>100</v>
      </c>
      <c r="W43">
        <v>0</v>
      </c>
      <c r="X43">
        <v>-803502612</v>
      </c>
      <c r="Y43">
        <v>0</v>
      </c>
      <c r="AA43">
        <v>1070.92</v>
      </c>
      <c r="AB43">
        <v>0</v>
      </c>
      <c r="AC43">
        <v>0</v>
      </c>
      <c r="AD43">
        <v>0</v>
      </c>
      <c r="AE43">
        <v>164</v>
      </c>
      <c r="AF43">
        <v>0</v>
      </c>
      <c r="AG43">
        <v>0</v>
      </c>
      <c r="AH43">
        <v>0</v>
      </c>
      <c r="AI43">
        <v>6.53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6</v>
      </c>
      <c r="AT43">
        <v>1.0999999999999999E-2</v>
      </c>
      <c r="AU43" t="s">
        <v>21</v>
      </c>
      <c r="AV43">
        <v>0</v>
      </c>
      <c r="AW43">
        <v>2</v>
      </c>
      <c r="AX43">
        <v>16670549</v>
      </c>
      <c r="AY43">
        <v>1</v>
      </c>
      <c r="AZ43">
        <v>0</v>
      </c>
      <c r="BA43">
        <v>43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Y43*Source!I35</f>
        <v>0</v>
      </c>
      <c r="CY43">
        <f>AA43</f>
        <v>1070.92</v>
      </c>
      <c r="CZ43">
        <f>AE43</f>
        <v>164</v>
      </c>
      <c r="DA43">
        <f>AI43</f>
        <v>6.53</v>
      </c>
      <c r="DB43">
        <v>0</v>
      </c>
    </row>
    <row r="44" spans="1:106" x14ac:dyDescent="0.2">
      <c r="A44">
        <f>ROW(Source!A35)</f>
        <v>35</v>
      </c>
      <c r="B44">
        <v>16670161</v>
      </c>
      <c r="C44">
        <v>16670540</v>
      </c>
      <c r="D44">
        <v>15164559</v>
      </c>
      <c r="E44">
        <v>17</v>
      </c>
      <c r="F44">
        <v>1</v>
      </c>
      <c r="G44">
        <v>1</v>
      </c>
      <c r="H44">
        <v>3</v>
      </c>
      <c r="I44" t="s">
        <v>481</v>
      </c>
      <c r="J44" t="s">
        <v>6</v>
      </c>
      <c r="K44" t="s">
        <v>482</v>
      </c>
      <c r="L44">
        <v>1374</v>
      </c>
      <c r="N44">
        <v>1013</v>
      </c>
      <c r="O44" t="s">
        <v>483</v>
      </c>
      <c r="P44" t="s">
        <v>483</v>
      </c>
      <c r="Q44">
        <v>1</v>
      </c>
      <c r="W44">
        <v>0</v>
      </c>
      <c r="X44">
        <v>-1731369543</v>
      </c>
      <c r="Y44">
        <v>0</v>
      </c>
      <c r="AA44">
        <v>1</v>
      </c>
      <c r="AB44">
        <v>0</v>
      </c>
      <c r="AC44">
        <v>0</v>
      </c>
      <c r="AD44">
        <v>0</v>
      </c>
      <c r="AE44">
        <v>1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1</v>
      </c>
      <c r="AQ44">
        <v>0</v>
      </c>
      <c r="AR44">
        <v>0</v>
      </c>
      <c r="AS44" t="s">
        <v>6</v>
      </c>
      <c r="AT44">
        <v>0.36</v>
      </c>
      <c r="AU44" t="s">
        <v>21</v>
      </c>
      <c r="AV44">
        <v>0</v>
      </c>
      <c r="AW44">
        <v>2</v>
      </c>
      <c r="AX44">
        <v>16670550</v>
      </c>
      <c r="AY44">
        <v>1</v>
      </c>
      <c r="AZ44">
        <v>0</v>
      </c>
      <c r="BA44">
        <v>44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Y44*Source!I35</f>
        <v>0</v>
      </c>
      <c r="CY44">
        <f>AA44</f>
        <v>1</v>
      </c>
      <c r="CZ44">
        <f>AE44</f>
        <v>1</v>
      </c>
      <c r="DA44">
        <f>AI44</f>
        <v>1</v>
      </c>
      <c r="DB44">
        <v>0</v>
      </c>
    </row>
    <row r="45" spans="1:106" x14ac:dyDescent="0.2">
      <c r="A45">
        <f>ROW(Source!A36)</f>
        <v>36</v>
      </c>
      <c r="B45">
        <v>16670159</v>
      </c>
      <c r="C45">
        <v>16670551</v>
      </c>
      <c r="D45">
        <v>15430517</v>
      </c>
      <c r="E45">
        <v>1</v>
      </c>
      <c r="F45">
        <v>1</v>
      </c>
      <c r="G45">
        <v>1</v>
      </c>
      <c r="H45">
        <v>1</v>
      </c>
      <c r="I45" t="s">
        <v>499</v>
      </c>
      <c r="J45" t="s">
        <v>6</v>
      </c>
      <c r="K45" t="s">
        <v>500</v>
      </c>
      <c r="L45">
        <v>1191</v>
      </c>
      <c r="N45">
        <v>1013</v>
      </c>
      <c r="O45" t="s">
        <v>466</v>
      </c>
      <c r="P45" t="s">
        <v>466</v>
      </c>
      <c r="Q45">
        <v>1</v>
      </c>
      <c r="W45">
        <v>0</v>
      </c>
      <c r="X45">
        <v>735429535</v>
      </c>
      <c r="Y45">
        <v>9.64</v>
      </c>
      <c r="AA45">
        <v>0</v>
      </c>
      <c r="AB45">
        <v>0</v>
      </c>
      <c r="AC45">
        <v>0</v>
      </c>
      <c r="AD45">
        <v>7.8</v>
      </c>
      <c r="AE45">
        <v>0</v>
      </c>
      <c r="AF45">
        <v>0</v>
      </c>
      <c r="AG45">
        <v>0</v>
      </c>
      <c r="AH45">
        <v>7.8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6</v>
      </c>
      <c r="AT45">
        <v>9.64</v>
      </c>
      <c r="AU45" t="s">
        <v>6</v>
      </c>
      <c r="AV45">
        <v>1</v>
      </c>
      <c r="AW45">
        <v>2</v>
      </c>
      <c r="AX45">
        <v>16670555</v>
      </c>
      <c r="AY45">
        <v>1</v>
      </c>
      <c r="AZ45">
        <v>0</v>
      </c>
      <c r="BA45">
        <v>45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Y45*Source!I36</f>
        <v>1125.47</v>
      </c>
      <c r="CY45">
        <f>AD45</f>
        <v>7.8</v>
      </c>
      <c r="CZ45">
        <f>AH45</f>
        <v>7.8</v>
      </c>
      <c r="DA45">
        <f>AL45</f>
        <v>1</v>
      </c>
      <c r="DB45">
        <v>0</v>
      </c>
    </row>
    <row r="46" spans="1:106" x14ac:dyDescent="0.2">
      <c r="A46">
        <f>ROW(Source!A36)</f>
        <v>36</v>
      </c>
      <c r="B46">
        <v>16670159</v>
      </c>
      <c r="C46">
        <v>16670551</v>
      </c>
      <c r="D46">
        <v>15430395</v>
      </c>
      <c r="E46">
        <v>1</v>
      </c>
      <c r="F46">
        <v>1</v>
      </c>
      <c r="G46">
        <v>1</v>
      </c>
      <c r="H46">
        <v>1</v>
      </c>
      <c r="I46" t="s">
        <v>501</v>
      </c>
      <c r="J46" t="s">
        <v>6</v>
      </c>
      <c r="K46" t="s">
        <v>502</v>
      </c>
      <c r="L46">
        <v>1191</v>
      </c>
      <c r="N46">
        <v>1013</v>
      </c>
      <c r="O46" t="s">
        <v>466</v>
      </c>
      <c r="P46" t="s">
        <v>466</v>
      </c>
      <c r="Q46">
        <v>1</v>
      </c>
      <c r="W46">
        <v>0</v>
      </c>
      <c r="X46">
        <v>-1417349443</v>
      </c>
      <c r="Y46">
        <v>0.01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6</v>
      </c>
      <c r="AT46">
        <v>0.01</v>
      </c>
      <c r="AU46" t="s">
        <v>6</v>
      </c>
      <c r="AV46">
        <v>2</v>
      </c>
      <c r="AW46">
        <v>2</v>
      </c>
      <c r="AX46">
        <v>16670556</v>
      </c>
      <c r="AY46">
        <v>1</v>
      </c>
      <c r="AZ46">
        <v>0</v>
      </c>
      <c r="BA46">
        <v>46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Y46*Source!I36</f>
        <v>1.1675</v>
      </c>
      <c r="CY46">
        <f>AD46</f>
        <v>0</v>
      </c>
      <c r="CZ46">
        <f>AH46</f>
        <v>0</v>
      </c>
      <c r="DA46">
        <f>AL46</f>
        <v>1</v>
      </c>
      <c r="DB46">
        <v>0</v>
      </c>
    </row>
    <row r="47" spans="1:106" x14ac:dyDescent="0.2">
      <c r="A47">
        <f>ROW(Source!A36)</f>
        <v>36</v>
      </c>
      <c r="B47">
        <v>16670159</v>
      </c>
      <c r="C47">
        <v>16670551</v>
      </c>
      <c r="D47">
        <v>15247974</v>
      </c>
      <c r="E47">
        <v>1</v>
      </c>
      <c r="F47">
        <v>1</v>
      </c>
      <c r="G47">
        <v>1</v>
      </c>
      <c r="H47">
        <v>2</v>
      </c>
      <c r="I47" t="s">
        <v>503</v>
      </c>
      <c r="J47" t="s">
        <v>504</v>
      </c>
      <c r="K47" t="s">
        <v>505</v>
      </c>
      <c r="L47">
        <v>1368</v>
      </c>
      <c r="N47">
        <v>1011</v>
      </c>
      <c r="O47" t="s">
        <v>506</v>
      </c>
      <c r="P47" t="s">
        <v>506</v>
      </c>
      <c r="Q47">
        <v>1</v>
      </c>
      <c r="W47">
        <v>0</v>
      </c>
      <c r="X47">
        <v>1188625873</v>
      </c>
      <c r="Y47">
        <v>0.01</v>
      </c>
      <c r="AA47">
        <v>0</v>
      </c>
      <c r="AB47">
        <v>31.26</v>
      </c>
      <c r="AC47">
        <v>13.5</v>
      </c>
      <c r="AD47">
        <v>0</v>
      </c>
      <c r="AE47">
        <v>0</v>
      </c>
      <c r="AF47">
        <v>31.26</v>
      </c>
      <c r="AG47">
        <v>13.5</v>
      </c>
      <c r="AH47">
        <v>0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6</v>
      </c>
      <c r="AT47">
        <v>0.01</v>
      </c>
      <c r="AU47" t="s">
        <v>6</v>
      </c>
      <c r="AV47">
        <v>0</v>
      </c>
      <c r="AW47">
        <v>2</v>
      </c>
      <c r="AX47">
        <v>16670557</v>
      </c>
      <c r="AY47">
        <v>1</v>
      </c>
      <c r="AZ47">
        <v>0</v>
      </c>
      <c r="BA47">
        <v>47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Y47*Source!I36</f>
        <v>1.1675</v>
      </c>
      <c r="CY47">
        <f>AB47</f>
        <v>31.26</v>
      </c>
      <c r="CZ47">
        <f>AF47</f>
        <v>31.26</v>
      </c>
      <c r="DA47">
        <f>AJ47</f>
        <v>1</v>
      </c>
      <c r="DB47">
        <v>0</v>
      </c>
    </row>
    <row r="48" spans="1:106" x14ac:dyDescent="0.2">
      <c r="A48">
        <f>ROW(Source!A37)</f>
        <v>37</v>
      </c>
      <c r="B48">
        <v>16670161</v>
      </c>
      <c r="C48">
        <v>16670551</v>
      </c>
      <c r="D48">
        <v>15430517</v>
      </c>
      <c r="E48">
        <v>1</v>
      </c>
      <c r="F48">
        <v>1</v>
      </c>
      <c r="G48">
        <v>1</v>
      </c>
      <c r="H48">
        <v>1</v>
      </c>
      <c r="I48" t="s">
        <v>499</v>
      </c>
      <c r="J48" t="s">
        <v>6</v>
      </c>
      <c r="K48" t="s">
        <v>500</v>
      </c>
      <c r="L48">
        <v>1191</v>
      </c>
      <c r="N48">
        <v>1013</v>
      </c>
      <c r="O48" t="s">
        <v>466</v>
      </c>
      <c r="P48" t="s">
        <v>466</v>
      </c>
      <c r="Q48">
        <v>1</v>
      </c>
      <c r="W48">
        <v>0</v>
      </c>
      <c r="X48">
        <v>735429535</v>
      </c>
      <c r="Y48">
        <v>9.64</v>
      </c>
      <c r="AA48">
        <v>0</v>
      </c>
      <c r="AB48">
        <v>0</v>
      </c>
      <c r="AC48">
        <v>0</v>
      </c>
      <c r="AD48">
        <v>50.93</v>
      </c>
      <c r="AE48">
        <v>0</v>
      </c>
      <c r="AF48">
        <v>0</v>
      </c>
      <c r="AG48">
        <v>0</v>
      </c>
      <c r="AH48">
        <v>7.8</v>
      </c>
      <c r="AI48">
        <v>1</v>
      </c>
      <c r="AJ48">
        <v>1</v>
      </c>
      <c r="AK48">
        <v>1</v>
      </c>
      <c r="AL48">
        <v>6.53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6</v>
      </c>
      <c r="AT48">
        <v>9.64</v>
      </c>
      <c r="AU48" t="s">
        <v>6</v>
      </c>
      <c r="AV48">
        <v>1</v>
      </c>
      <c r="AW48">
        <v>2</v>
      </c>
      <c r="AX48">
        <v>16670555</v>
      </c>
      <c r="AY48">
        <v>1</v>
      </c>
      <c r="AZ48">
        <v>0</v>
      </c>
      <c r="BA48">
        <v>48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Y48*Source!I37</f>
        <v>1125.47</v>
      </c>
      <c r="CY48">
        <f>AD48</f>
        <v>50.93</v>
      </c>
      <c r="CZ48">
        <f>AH48</f>
        <v>7.8</v>
      </c>
      <c r="DA48">
        <f>AL48</f>
        <v>6.53</v>
      </c>
      <c r="DB48">
        <v>0</v>
      </c>
    </row>
    <row r="49" spans="1:106" x14ac:dyDescent="0.2">
      <c r="A49">
        <f>ROW(Source!A37)</f>
        <v>37</v>
      </c>
      <c r="B49">
        <v>16670161</v>
      </c>
      <c r="C49">
        <v>16670551</v>
      </c>
      <c r="D49">
        <v>15430395</v>
      </c>
      <c r="E49">
        <v>1</v>
      </c>
      <c r="F49">
        <v>1</v>
      </c>
      <c r="G49">
        <v>1</v>
      </c>
      <c r="H49">
        <v>1</v>
      </c>
      <c r="I49" t="s">
        <v>501</v>
      </c>
      <c r="J49" t="s">
        <v>6</v>
      </c>
      <c r="K49" t="s">
        <v>502</v>
      </c>
      <c r="L49">
        <v>1191</v>
      </c>
      <c r="N49">
        <v>1013</v>
      </c>
      <c r="O49" t="s">
        <v>466</v>
      </c>
      <c r="P49" t="s">
        <v>466</v>
      </c>
      <c r="Q49">
        <v>1</v>
      </c>
      <c r="W49">
        <v>0</v>
      </c>
      <c r="X49">
        <v>-1417349443</v>
      </c>
      <c r="Y49">
        <v>0.01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1</v>
      </c>
      <c r="AJ49">
        <v>1</v>
      </c>
      <c r="AK49">
        <v>6.53</v>
      </c>
      <c r="AL49">
        <v>1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6</v>
      </c>
      <c r="AT49">
        <v>0.01</v>
      </c>
      <c r="AU49" t="s">
        <v>6</v>
      </c>
      <c r="AV49">
        <v>2</v>
      </c>
      <c r="AW49">
        <v>2</v>
      </c>
      <c r="AX49">
        <v>16670556</v>
      </c>
      <c r="AY49">
        <v>1</v>
      </c>
      <c r="AZ49">
        <v>0</v>
      </c>
      <c r="BA49">
        <v>49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Y49*Source!I37</f>
        <v>1.1675</v>
      </c>
      <c r="CY49">
        <f>AD49</f>
        <v>0</v>
      </c>
      <c r="CZ49">
        <f>AH49</f>
        <v>0</v>
      </c>
      <c r="DA49">
        <f>AL49</f>
        <v>1</v>
      </c>
      <c r="DB49">
        <v>0</v>
      </c>
    </row>
    <row r="50" spans="1:106" x14ac:dyDescent="0.2">
      <c r="A50">
        <f>ROW(Source!A37)</f>
        <v>37</v>
      </c>
      <c r="B50">
        <v>16670161</v>
      </c>
      <c r="C50">
        <v>16670551</v>
      </c>
      <c r="D50">
        <v>15247974</v>
      </c>
      <c r="E50">
        <v>1</v>
      </c>
      <c r="F50">
        <v>1</v>
      </c>
      <c r="G50">
        <v>1</v>
      </c>
      <c r="H50">
        <v>2</v>
      </c>
      <c r="I50" t="s">
        <v>503</v>
      </c>
      <c r="J50" t="s">
        <v>504</v>
      </c>
      <c r="K50" t="s">
        <v>505</v>
      </c>
      <c r="L50">
        <v>1368</v>
      </c>
      <c r="N50">
        <v>1011</v>
      </c>
      <c r="O50" t="s">
        <v>506</v>
      </c>
      <c r="P50" t="s">
        <v>506</v>
      </c>
      <c r="Q50">
        <v>1</v>
      </c>
      <c r="W50">
        <v>0</v>
      </c>
      <c r="X50">
        <v>1188625873</v>
      </c>
      <c r="Y50">
        <v>0.01</v>
      </c>
      <c r="AA50">
        <v>0</v>
      </c>
      <c r="AB50">
        <v>204.13</v>
      </c>
      <c r="AC50">
        <v>13.5</v>
      </c>
      <c r="AD50">
        <v>0</v>
      </c>
      <c r="AE50">
        <v>0</v>
      </c>
      <c r="AF50">
        <v>31.26</v>
      </c>
      <c r="AG50">
        <v>13.5</v>
      </c>
      <c r="AH50">
        <v>0</v>
      </c>
      <c r="AI50">
        <v>1</v>
      </c>
      <c r="AJ50">
        <v>6.53</v>
      </c>
      <c r="AK50">
        <v>1</v>
      </c>
      <c r="AL50">
        <v>1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6</v>
      </c>
      <c r="AT50">
        <v>0.01</v>
      </c>
      <c r="AU50" t="s">
        <v>6</v>
      </c>
      <c r="AV50">
        <v>0</v>
      </c>
      <c r="AW50">
        <v>2</v>
      </c>
      <c r="AX50">
        <v>16670557</v>
      </c>
      <c r="AY50">
        <v>1</v>
      </c>
      <c r="AZ50">
        <v>0</v>
      </c>
      <c r="BA50">
        <v>50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Y50*Source!I37</f>
        <v>1.1675</v>
      </c>
      <c r="CY50">
        <f>AB50</f>
        <v>204.13</v>
      </c>
      <c r="CZ50">
        <f>AF50</f>
        <v>31.26</v>
      </c>
      <c r="DA50">
        <f>AJ50</f>
        <v>6.53</v>
      </c>
      <c r="DB50">
        <v>0</v>
      </c>
    </row>
    <row r="51" spans="1:106" x14ac:dyDescent="0.2">
      <c r="A51">
        <f>ROW(Source!A75)</f>
        <v>75</v>
      </c>
      <c r="B51">
        <v>16670159</v>
      </c>
      <c r="C51">
        <v>16670558</v>
      </c>
      <c r="D51">
        <v>15446300</v>
      </c>
      <c r="E51">
        <v>1</v>
      </c>
      <c r="F51">
        <v>1</v>
      </c>
      <c r="G51">
        <v>1</v>
      </c>
      <c r="H51">
        <v>1</v>
      </c>
      <c r="I51" t="s">
        <v>507</v>
      </c>
      <c r="J51" t="s">
        <v>6</v>
      </c>
      <c r="K51" t="s">
        <v>508</v>
      </c>
      <c r="L51">
        <v>1191</v>
      </c>
      <c r="N51">
        <v>1013</v>
      </c>
      <c r="O51" t="s">
        <v>466</v>
      </c>
      <c r="P51" t="s">
        <v>466</v>
      </c>
      <c r="Q51">
        <v>1</v>
      </c>
      <c r="W51">
        <v>0</v>
      </c>
      <c r="X51">
        <v>912892513</v>
      </c>
      <c r="Y51">
        <v>3.3</v>
      </c>
      <c r="AA51">
        <v>0</v>
      </c>
      <c r="AB51">
        <v>0</v>
      </c>
      <c r="AC51">
        <v>0</v>
      </c>
      <c r="AD51">
        <v>9.92</v>
      </c>
      <c r="AE51">
        <v>0</v>
      </c>
      <c r="AF51">
        <v>0</v>
      </c>
      <c r="AG51">
        <v>0</v>
      </c>
      <c r="AH51">
        <v>9.92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6</v>
      </c>
      <c r="AT51">
        <v>3.3</v>
      </c>
      <c r="AU51" t="s">
        <v>6</v>
      </c>
      <c r="AV51">
        <v>1</v>
      </c>
      <c r="AW51">
        <v>2</v>
      </c>
      <c r="AX51">
        <v>16670567</v>
      </c>
      <c r="AY51">
        <v>1</v>
      </c>
      <c r="AZ51">
        <v>0</v>
      </c>
      <c r="BA51">
        <v>51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Y51*Source!I75</f>
        <v>29.7</v>
      </c>
      <c r="CY51">
        <f>AD51</f>
        <v>9.92</v>
      </c>
      <c r="CZ51">
        <f>AH51</f>
        <v>9.92</v>
      </c>
      <c r="DA51">
        <f>AL51</f>
        <v>1</v>
      </c>
      <c r="DB51">
        <v>0</v>
      </c>
    </row>
    <row r="52" spans="1:106" x14ac:dyDescent="0.2">
      <c r="A52">
        <f>ROW(Source!A75)</f>
        <v>75</v>
      </c>
      <c r="B52">
        <v>16670159</v>
      </c>
      <c r="C52">
        <v>16670558</v>
      </c>
      <c r="D52">
        <v>15165918</v>
      </c>
      <c r="E52">
        <v>1</v>
      </c>
      <c r="F52">
        <v>1</v>
      </c>
      <c r="G52">
        <v>1</v>
      </c>
      <c r="H52">
        <v>3</v>
      </c>
      <c r="I52" t="s">
        <v>467</v>
      </c>
      <c r="J52" t="s">
        <v>468</v>
      </c>
      <c r="K52" t="s">
        <v>469</v>
      </c>
      <c r="L52">
        <v>1346</v>
      </c>
      <c r="N52">
        <v>1009</v>
      </c>
      <c r="O52" t="s">
        <v>470</v>
      </c>
      <c r="P52" t="s">
        <v>470</v>
      </c>
      <c r="Q52">
        <v>1</v>
      </c>
      <c r="W52">
        <v>0</v>
      </c>
      <c r="X52">
        <v>1559187994</v>
      </c>
      <c r="Y52">
        <v>1.1999999999999999E-3</v>
      </c>
      <c r="AA52">
        <v>27.74</v>
      </c>
      <c r="AB52">
        <v>0</v>
      </c>
      <c r="AC52">
        <v>0</v>
      </c>
      <c r="AD52">
        <v>0</v>
      </c>
      <c r="AE52">
        <v>27.74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6</v>
      </c>
      <c r="AT52">
        <v>1.1999999999999999E-3</v>
      </c>
      <c r="AU52" t="s">
        <v>6</v>
      </c>
      <c r="AV52">
        <v>0</v>
      </c>
      <c r="AW52">
        <v>2</v>
      </c>
      <c r="AX52">
        <v>16670568</v>
      </c>
      <c r="AY52">
        <v>1</v>
      </c>
      <c r="AZ52">
        <v>0</v>
      </c>
      <c r="BA52">
        <v>52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Y52*Source!I75</f>
        <v>1.0799999999999999E-2</v>
      </c>
      <c r="CY52">
        <f t="shared" ref="CY52:CY58" si="0">AA52</f>
        <v>27.74</v>
      </c>
      <c r="CZ52">
        <f t="shared" ref="CZ52:CZ58" si="1">AE52</f>
        <v>27.74</v>
      </c>
      <c r="DA52">
        <f t="shared" ref="DA52:DA58" si="2">AI52</f>
        <v>1</v>
      </c>
      <c r="DB52">
        <v>0</v>
      </c>
    </row>
    <row r="53" spans="1:106" x14ac:dyDescent="0.2">
      <c r="A53">
        <f>ROW(Source!A75)</f>
        <v>75</v>
      </c>
      <c r="B53">
        <v>16670159</v>
      </c>
      <c r="C53">
        <v>16670558</v>
      </c>
      <c r="D53">
        <v>15170072</v>
      </c>
      <c r="E53">
        <v>1</v>
      </c>
      <c r="F53">
        <v>1</v>
      </c>
      <c r="G53">
        <v>1</v>
      </c>
      <c r="H53">
        <v>3</v>
      </c>
      <c r="I53" t="s">
        <v>471</v>
      </c>
      <c r="J53" t="s">
        <v>472</v>
      </c>
      <c r="K53" t="s">
        <v>473</v>
      </c>
      <c r="L53">
        <v>1355</v>
      </c>
      <c r="N53">
        <v>1010</v>
      </c>
      <c r="O53" t="s">
        <v>371</v>
      </c>
      <c r="P53" t="s">
        <v>371</v>
      </c>
      <c r="Q53">
        <v>100</v>
      </c>
      <c r="W53">
        <v>0</v>
      </c>
      <c r="X53">
        <v>-66531260</v>
      </c>
      <c r="Y53">
        <v>0.03</v>
      </c>
      <c r="AA53">
        <v>83</v>
      </c>
      <c r="AB53">
        <v>0</v>
      </c>
      <c r="AC53">
        <v>0</v>
      </c>
      <c r="AD53">
        <v>0</v>
      </c>
      <c r="AE53">
        <v>83</v>
      </c>
      <c r="AF53">
        <v>0</v>
      </c>
      <c r="AG53">
        <v>0</v>
      </c>
      <c r="AH53">
        <v>0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0</v>
      </c>
      <c r="AQ53">
        <v>0</v>
      </c>
      <c r="AR53">
        <v>0</v>
      </c>
      <c r="AS53" t="s">
        <v>6</v>
      </c>
      <c r="AT53">
        <v>0.03</v>
      </c>
      <c r="AU53" t="s">
        <v>6</v>
      </c>
      <c r="AV53">
        <v>0</v>
      </c>
      <c r="AW53">
        <v>2</v>
      </c>
      <c r="AX53">
        <v>16670569</v>
      </c>
      <c r="AY53">
        <v>1</v>
      </c>
      <c r="AZ53">
        <v>0</v>
      </c>
      <c r="BA53">
        <v>53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Y53*Source!I75</f>
        <v>0.27</v>
      </c>
      <c r="CY53">
        <f t="shared" si="0"/>
        <v>83</v>
      </c>
      <c r="CZ53">
        <f t="shared" si="1"/>
        <v>83</v>
      </c>
      <c r="DA53">
        <f t="shared" si="2"/>
        <v>1</v>
      </c>
      <c r="DB53">
        <v>0</v>
      </c>
    </row>
    <row r="54" spans="1:106" x14ac:dyDescent="0.2">
      <c r="A54">
        <f>ROW(Source!A75)</f>
        <v>75</v>
      </c>
      <c r="B54">
        <v>16670159</v>
      </c>
      <c r="C54">
        <v>16670558</v>
      </c>
      <c r="D54">
        <v>15171982</v>
      </c>
      <c r="E54">
        <v>1</v>
      </c>
      <c r="F54">
        <v>1</v>
      </c>
      <c r="G54">
        <v>1</v>
      </c>
      <c r="H54">
        <v>3</v>
      </c>
      <c r="I54" t="s">
        <v>474</v>
      </c>
      <c r="J54" t="s">
        <v>475</v>
      </c>
      <c r="K54" t="s">
        <v>476</v>
      </c>
      <c r="L54">
        <v>1348</v>
      </c>
      <c r="N54">
        <v>1009</v>
      </c>
      <c r="O54" t="s">
        <v>477</v>
      </c>
      <c r="P54" t="s">
        <v>477</v>
      </c>
      <c r="Q54">
        <v>1000</v>
      </c>
      <c r="W54">
        <v>0</v>
      </c>
      <c r="X54">
        <v>-1421715385</v>
      </c>
      <c r="Y54">
        <v>2.0000000000000002E-5</v>
      </c>
      <c r="AA54">
        <v>729.98</v>
      </c>
      <c r="AB54">
        <v>0</v>
      </c>
      <c r="AC54">
        <v>0</v>
      </c>
      <c r="AD54">
        <v>0</v>
      </c>
      <c r="AE54">
        <v>729.98</v>
      </c>
      <c r="AF54">
        <v>0</v>
      </c>
      <c r="AG54">
        <v>0</v>
      </c>
      <c r="AH54">
        <v>0</v>
      </c>
      <c r="AI54">
        <v>1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6</v>
      </c>
      <c r="AT54">
        <v>2.0000000000000002E-5</v>
      </c>
      <c r="AU54" t="s">
        <v>6</v>
      </c>
      <c r="AV54">
        <v>0</v>
      </c>
      <c r="AW54">
        <v>2</v>
      </c>
      <c r="AX54">
        <v>16670570</v>
      </c>
      <c r="AY54">
        <v>1</v>
      </c>
      <c r="AZ54">
        <v>0</v>
      </c>
      <c r="BA54">
        <v>54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Y54*Source!I75</f>
        <v>1.8000000000000001E-4</v>
      </c>
      <c r="CY54">
        <f t="shared" si="0"/>
        <v>729.98</v>
      </c>
      <c r="CZ54">
        <f t="shared" si="1"/>
        <v>729.98</v>
      </c>
      <c r="DA54">
        <f t="shared" si="2"/>
        <v>1</v>
      </c>
      <c r="DB54">
        <v>0</v>
      </c>
    </row>
    <row r="55" spans="1:106" x14ac:dyDescent="0.2">
      <c r="A55">
        <f>ROW(Source!A75)</f>
        <v>75</v>
      </c>
      <c r="B55">
        <v>16670159</v>
      </c>
      <c r="C55">
        <v>16670558</v>
      </c>
      <c r="D55">
        <v>15195043</v>
      </c>
      <c r="E55">
        <v>1</v>
      </c>
      <c r="F55">
        <v>1</v>
      </c>
      <c r="G55">
        <v>1</v>
      </c>
      <c r="H55">
        <v>3</v>
      </c>
      <c r="I55" t="s">
        <v>478</v>
      </c>
      <c r="J55" t="s">
        <v>479</v>
      </c>
      <c r="K55" t="s">
        <v>480</v>
      </c>
      <c r="L55">
        <v>1346</v>
      </c>
      <c r="N55">
        <v>1009</v>
      </c>
      <c r="O55" t="s">
        <v>470</v>
      </c>
      <c r="P55" t="s">
        <v>470</v>
      </c>
      <c r="Q55">
        <v>1</v>
      </c>
      <c r="W55">
        <v>0</v>
      </c>
      <c r="X55">
        <v>-1726842289</v>
      </c>
      <c r="Y55">
        <v>1.2E-2</v>
      </c>
      <c r="AA55">
        <v>65.75</v>
      </c>
      <c r="AB55">
        <v>0</v>
      </c>
      <c r="AC55">
        <v>0</v>
      </c>
      <c r="AD55">
        <v>0</v>
      </c>
      <c r="AE55">
        <v>65.75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6</v>
      </c>
      <c r="AT55">
        <v>1.2E-2</v>
      </c>
      <c r="AU55" t="s">
        <v>6</v>
      </c>
      <c r="AV55">
        <v>0</v>
      </c>
      <c r="AW55">
        <v>2</v>
      </c>
      <c r="AX55">
        <v>16670571</v>
      </c>
      <c r="AY55">
        <v>1</v>
      </c>
      <c r="AZ55">
        <v>0</v>
      </c>
      <c r="BA55">
        <v>55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Y55*Source!I75</f>
        <v>0.108</v>
      </c>
      <c r="CY55">
        <f t="shared" si="0"/>
        <v>65.75</v>
      </c>
      <c r="CZ55">
        <f t="shared" si="1"/>
        <v>65.75</v>
      </c>
      <c r="DA55">
        <f t="shared" si="2"/>
        <v>1</v>
      </c>
      <c r="DB55">
        <v>0</v>
      </c>
    </row>
    <row r="56" spans="1:106" x14ac:dyDescent="0.2">
      <c r="A56">
        <f>ROW(Source!A75)</f>
        <v>75</v>
      </c>
      <c r="B56">
        <v>16670159</v>
      </c>
      <c r="C56">
        <v>16670558</v>
      </c>
      <c r="D56">
        <v>15237962</v>
      </c>
      <c r="E56">
        <v>1</v>
      </c>
      <c r="F56">
        <v>1</v>
      </c>
      <c r="G56">
        <v>1</v>
      </c>
      <c r="H56">
        <v>3</v>
      </c>
      <c r="I56" t="s">
        <v>116</v>
      </c>
      <c r="J56" t="s">
        <v>118</v>
      </c>
      <c r="K56" t="s">
        <v>117</v>
      </c>
      <c r="L56">
        <v>1354</v>
      </c>
      <c r="N56">
        <v>1010</v>
      </c>
      <c r="O56" t="s">
        <v>113</v>
      </c>
      <c r="P56" t="s">
        <v>113</v>
      </c>
      <c r="Q56">
        <v>1</v>
      </c>
      <c r="W56">
        <v>0</v>
      </c>
      <c r="X56">
        <v>-688371732</v>
      </c>
      <c r="Y56">
        <v>0.111111</v>
      </c>
      <c r="AA56">
        <v>627.51</v>
      </c>
      <c r="AB56">
        <v>0</v>
      </c>
      <c r="AC56">
        <v>0</v>
      </c>
      <c r="AD56">
        <v>0</v>
      </c>
      <c r="AE56">
        <v>627.51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1</v>
      </c>
      <c r="AL56">
        <v>1</v>
      </c>
      <c r="AN56">
        <v>0</v>
      </c>
      <c r="AO56">
        <v>0</v>
      </c>
      <c r="AP56">
        <v>0</v>
      </c>
      <c r="AQ56">
        <v>0</v>
      </c>
      <c r="AR56">
        <v>0</v>
      </c>
      <c r="AS56" t="s">
        <v>6</v>
      </c>
      <c r="AT56">
        <v>0.111111</v>
      </c>
      <c r="AU56" t="s">
        <v>6</v>
      </c>
      <c r="AV56">
        <v>0</v>
      </c>
      <c r="AW56">
        <v>1</v>
      </c>
      <c r="AX56">
        <v>-1</v>
      </c>
      <c r="AY56">
        <v>0</v>
      </c>
      <c r="AZ56">
        <v>0</v>
      </c>
      <c r="BA56" t="s">
        <v>6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Y56*Source!I75</f>
        <v>0.99999899999999997</v>
      </c>
      <c r="CY56">
        <f t="shared" si="0"/>
        <v>627.51</v>
      </c>
      <c r="CZ56">
        <f t="shared" si="1"/>
        <v>627.51</v>
      </c>
      <c r="DA56">
        <f t="shared" si="2"/>
        <v>1</v>
      </c>
      <c r="DB56">
        <v>0</v>
      </c>
    </row>
    <row r="57" spans="1:106" x14ac:dyDescent="0.2">
      <c r="A57">
        <f>ROW(Source!A75)</f>
        <v>75</v>
      </c>
      <c r="B57">
        <v>16670159</v>
      </c>
      <c r="C57">
        <v>16670558</v>
      </c>
      <c r="D57">
        <v>15238281</v>
      </c>
      <c r="E57">
        <v>1</v>
      </c>
      <c r="F57">
        <v>1</v>
      </c>
      <c r="G57">
        <v>1</v>
      </c>
      <c r="H57">
        <v>3</v>
      </c>
      <c r="I57" t="s">
        <v>111</v>
      </c>
      <c r="J57" t="s">
        <v>114</v>
      </c>
      <c r="K57" t="s">
        <v>112</v>
      </c>
      <c r="L57">
        <v>1354</v>
      </c>
      <c r="N57">
        <v>1010</v>
      </c>
      <c r="O57" t="s">
        <v>113</v>
      </c>
      <c r="P57" t="s">
        <v>113</v>
      </c>
      <c r="Q57">
        <v>1</v>
      </c>
      <c r="W57">
        <v>0</v>
      </c>
      <c r="X57">
        <v>-2134391166</v>
      </c>
      <c r="Y57">
        <v>0.88888900000000004</v>
      </c>
      <c r="AA57">
        <v>175.63</v>
      </c>
      <c r="AB57">
        <v>0</v>
      </c>
      <c r="AC57">
        <v>0</v>
      </c>
      <c r="AD57">
        <v>0</v>
      </c>
      <c r="AE57">
        <v>175.63</v>
      </c>
      <c r="AF57">
        <v>0</v>
      </c>
      <c r="AG57">
        <v>0</v>
      </c>
      <c r="AH57">
        <v>0</v>
      </c>
      <c r="AI57">
        <v>1</v>
      </c>
      <c r="AJ57">
        <v>1</v>
      </c>
      <c r="AK57">
        <v>1</v>
      </c>
      <c r="AL57">
        <v>1</v>
      </c>
      <c r="AN57">
        <v>0</v>
      </c>
      <c r="AO57">
        <v>0</v>
      </c>
      <c r="AP57">
        <v>0</v>
      </c>
      <c r="AQ57">
        <v>0</v>
      </c>
      <c r="AR57">
        <v>0</v>
      </c>
      <c r="AS57" t="s">
        <v>6</v>
      </c>
      <c r="AT57">
        <v>0.88888900000000004</v>
      </c>
      <c r="AU57" t="s">
        <v>6</v>
      </c>
      <c r="AV57">
        <v>0</v>
      </c>
      <c r="AW57">
        <v>1</v>
      </c>
      <c r="AX57">
        <v>-1</v>
      </c>
      <c r="AY57">
        <v>0</v>
      </c>
      <c r="AZ57">
        <v>0</v>
      </c>
      <c r="BA57" t="s">
        <v>6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Y57*Source!I75</f>
        <v>8.000001000000001</v>
      </c>
      <c r="CY57">
        <f t="shared" si="0"/>
        <v>175.63</v>
      </c>
      <c r="CZ57">
        <f t="shared" si="1"/>
        <v>175.63</v>
      </c>
      <c r="DA57">
        <f t="shared" si="2"/>
        <v>1</v>
      </c>
      <c r="DB57">
        <v>0</v>
      </c>
    </row>
    <row r="58" spans="1:106" x14ac:dyDescent="0.2">
      <c r="A58">
        <f>ROW(Source!A75)</f>
        <v>75</v>
      </c>
      <c r="B58">
        <v>16670159</v>
      </c>
      <c r="C58">
        <v>16670558</v>
      </c>
      <c r="D58">
        <v>15164559</v>
      </c>
      <c r="E58">
        <v>17</v>
      </c>
      <c r="F58">
        <v>1</v>
      </c>
      <c r="G58">
        <v>1</v>
      </c>
      <c r="H58">
        <v>3</v>
      </c>
      <c r="I58" t="s">
        <v>481</v>
      </c>
      <c r="J58" t="s">
        <v>6</v>
      </c>
      <c r="K58" t="s">
        <v>482</v>
      </c>
      <c r="L58">
        <v>1374</v>
      </c>
      <c r="N58">
        <v>1013</v>
      </c>
      <c r="O58" t="s">
        <v>483</v>
      </c>
      <c r="P58" t="s">
        <v>483</v>
      </c>
      <c r="Q58">
        <v>1</v>
      </c>
      <c r="W58">
        <v>0</v>
      </c>
      <c r="X58">
        <v>-1731369543</v>
      </c>
      <c r="Y58">
        <v>0.65</v>
      </c>
      <c r="AA58">
        <v>1</v>
      </c>
      <c r="AB58">
        <v>0</v>
      </c>
      <c r="AC58">
        <v>0</v>
      </c>
      <c r="AD58">
        <v>0</v>
      </c>
      <c r="AE58">
        <v>1</v>
      </c>
      <c r="AF58">
        <v>0</v>
      </c>
      <c r="AG58">
        <v>0</v>
      </c>
      <c r="AH58">
        <v>0</v>
      </c>
      <c r="AI58">
        <v>1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6</v>
      </c>
      <c r="AT58">
        <v>0.65</v>
      </c>
      <c r="AU58" t="s">
        <v>6</v>
      </c>
      <c r="AV58">
        <v>0</v>
      </c>
      <c r="AW58">
        <v>2</v>
      </c>
      <c r="AX58">
        <v>16670572</v>
      </c>
      <c r="AY58">
        <v>1</v>
      </c>
      <c r="AZ58">
        <v>0</v>
      </c>
      <c r="BA58">
        <v>56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Y58*Source!I75</f>
        <v>5.8500000000000005</v>
      </c>
      <c r="CY58">
        <f t="shared" si="0"/>
        <v>1</v>
      </c>
      <c r="CZ58">
        <f t="shared" si="1"/>
        <v>1</v>
      </c>
      <c r="DA58">
        <f t="shared" si="2"/>
        <v>1</v>
      </c>
      <c r="DB58">
        <v>0</v>
      </c>
    </row>
    <row r="59" spans="1:106" x14ac:dyDescent="0.2">
      <c r="A59">
        <f>ROW(Source!A76)</f>
        <v>76</v>
      </c>
      <c r="B59">
        <v>16670161</v>
      </c>
      <c r="C59">
        <v>16670558</v>
      </c>
      <c r="D59">
        <v>15446300</v>
      </c>
      <c r="E59">
        <v>1</v>
      </c>
      <c r="F59">
        <v>1</v>
      </c>
      <c r="G59">
        <v>1</v>
      </c>
      <c r="H59">
        <v>1</v>
      </c>
      <c r="I59" t="s">
        <v>507</v>
      </c>
      <c r="J59" t="s">
        <v>6</v>
      </c>
      <c r="K59" t="s">
        <v>508</v>
      </c>
      <c r="L59">
        <v>1191</v>
      </c>
      <c r="N59">
        <v>1013</v>
      </c>
      <c r="O59" t="s">
        <v>466</v>
      </c>
      <c r="P59" t="s">
        <v>466</v>
      </c>
      <c r="Q59">
        <v>1</v>
      </c>
      <c r="W59">
        <v>0</v>
      </c>
      <c r="X59">
        <v>912892513</v>
      </c>
      <c r="Y59">
        <v>3.3</v>
      </c>
      <c r="AA59">
        <v>0</v>
      </c>
      <c r="AB59">
        <v>0</v>
      </c>
      <c r="AC59">
        <v>0</v>
      </c>
      <c r="AD59">
        <v>64.78</v>
      </c>
      <c r="AE59">
        <v>0</v>
      </c>
      <c r="AF59">
        <v>0</v>
      </c>
      <c r="AG59">
        <v>0</v>
      </c>
      <c r="AH59">
        <v>9.92</v>
      </c>
      <c r="AI59">
        <v>1</v>
      </c>
      <c r="AJ59">
        <v>1</v>
      </c>
      <c r="AK59">
        <v>1</v>
      </c>
      <c r="AL59">
        <v>6.53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6</v>
      </c>
      <c r="AT59">
        <v>3.3</v>
      </c>
      <c r="AU59" t="s">
        <v>6</v>
      </c>
      <c r="AV59">
        <v>1</v>
      </c>
      <c r="AW59">
        <v>2</v>
      </c>
      <c r="AX59">
        <v>16670567</v>
      </c>
      <c r="AY59">
        <v>1</v>
      </c>
      <c r="AZ59">
        <v>0</v>
      </c>
      <c r="BA59">
        <v>57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Y59*Source!I76</f>
        <v>29.7</v>
      </c>
      <c r="CY59">
        <f>AD59</f>
        <v>64.78</v>
      </c>
      <c r="CZ59">
        <f>AH59</f>
        <v>9.92</v>
      </c>
      <c r="DA59">
        <f>AL59</f>
        <v>6.53</v>
      </c>
      <c r="DB59">
        <v>0</v>
      </c>
    </row>
    <row r="60" spans="1:106" x14ac:dyDescent="0.2">
      <c r="A60">
        <f>ROW(Source!A76)</f>
        <v>76</v>
      </c>
      <c r="B60">
        <v>16670161</v>
      </c>
      <c r="C60">
        <v>16670558</v>
      </c>
      <c r="D60">
        <v>15165918</v>
      </c>
      <c r="E60">
        <v>1</v>
      </c>
      <c r="F60">
        <v>1</v>
      </c>
      <c r="G60">
        <v>1</v>
      </c>
      <c r="H60">
        <v>3</v>
      </c>
      <c r="I60" t="s">
        <v>467</v>
      </c>
      <c r="J60" t="s">
        <v>468</v>
      </c>
      <c r="K60" t="s">
        <v>469</v>
      </c>
      <c r="L60">
        <v>1346</v>
      </c>
      <c r="N60">
        <v>1009</v>
      </c>
      <c r="O60" t="s">
        <v>470</v>
      </c>
      <c r="P60" t="s">
        <v>470</v>
      </c>
      <c r="Q60">
        <v>1</v>
      </c>
      <c r="W60">
        <v>0</v>
      </c>
      <c r="X60">
        <v>1559187994</v>
      </c>
      <c r="Y60">
        <v>1.1999999999999999E-3</v>
      </c>
      <c r="AA60">
        <v>181.14</v>
      </c>
      <c r="AB60">
        <v>0</v>
      </c>
      <c r="AC60">
        <v>0</v>
      </c>
      <c r="AD60">
        <v>0</v>
      </c>
      <c r="AE60">
        <v>27.74</v>
      </c>
      <c r="AF60">
        <v>0</v>
      </c>
      <c r="AG60">
        <v>0</v>
      </c>
      <c r="AH60">
        <v>0</v>
      </c>
      <c r="AI60">
        <v>6.53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6</v>
      </c>
      <c r="AT60">
        <v>1.1999999999999999E-3</v>
      </c>
      <c r="AU60" t="s">
        <v>6</v>
      </c>
      <c r="AV60">
        <v>0</v>
      </c>
      <c r="AW60">
        <v>2</v>
      </c>
      <c r="AX60">
        <v>16670568</v>
      </c>
      <c r="AY60">
        <v>1</v>
      </c>
      <c r="AZ60">
        <v>0</v>
      </c>
      <c r="BA60">
        <v>58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Y60*Source!I76</f>
        <v>1.0799999999999999E-2</v>
      </c>
      <c r="CY60">
        <f t="shared" ref="CY60:CY66" si="3">AA60</f>
        <v>181.14</v>
      </c>
      <c r="CZ60">
        <f t="shared" ref="CZ60:CZ66" si="4">AE60</f>
        <v>27.74</v>
      </c>
      <c r="DA60">
        <f t="shared" ref="DA60:DA66" si="5">AI60</f>
        <v>6.53</v>
      </c>
      <c r="DB60">
        <v>0</v>
      </c>
    </row>
    <row r="61" spans="1:106" x14ac:dyDescent="0.2">
      <c r="A61">
        <f>ROW(Source!A76)</f>
        <v>76</v>
      </c>
      <c r="B61">
        <v>16670161</v>
      </c>
      <c r="C61">
        <v>16670558</v>
      </c>
      <c r="D61">
        <v>15170072</v>
      </c>
      <c r="E61">
        <v>1</v>
      </c>
      <c r="F61">
        <v>1</v>
      </c>
      <c r="G61">
        <v>1</v>
      </c>
      <c r="H61">
        <v>3</v>
      </c>
      <c r="I61" t="s">
        <v>471</v>
      </c>
      <c r="J61" t="s">
        <v>472</v>
      </c>
      <c r="K61" t="s">
        <v>473</v>
      </c>
      <c r="L61">
        <v>1355</v>
      </c>
      <c r="N61">
        <v>1010</v>
      </c>
      <c r="O61" t="s">
        <v>371</v>
      </c>
      <c r="P61" t="s">
        <v>371</v>
      </c>
      <c r="Q61">
        <v>100</v>
      </c>
      <c r="W61">
        <v>0</v>
      </c>
      <c r="X61">
        <v>-66531260</v>
      </c>
      <c r="Y61">
        <v>0.03</v>
      </c>
      <c r="AA61">
        <v>541.99</v>
      </c>
      <c r="AB61">
        <v>0</v>
      </c>
      <c r="AC61">
        <v>0</v>
      </c>
      <c r="AD61">
        <v>0</v>
      </c>
      <c r="AE61">
        <v>83</v>
      </c>
      <c r="AF61">
        <v>0</v>
      </c>
      <c r="AG61">
        <v>0</v>
      </c>
      <c r="AH61">
        <v>0</v>
      </c>
      <c r="AI61">
        <v>6.53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6</v>
      </c>
      <c r="AT61">
        <v>0.03</v>
      </c>
      <c r="AU61" t="s">
        <v>6</v>
      </c>
      <c r="AV61">
        <v>0</v>
      </c>
      <c r="AW61">
        <v>2</v>
      </c>
      <c r="AX61">
        <v>16670569</v>
      </c>
      <c r="AY61">
        <v>1</v>
      </c>
      <c r="AZ61">
        <v>0</v>
      </c>
      <c r="BA61">
        <v>59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Y61*Source!I76</f>
        <v>0.27</v>
      </c>
      <c r="CY61">
        <f t="shared" si="3"/>
        <v>541.99</v>
      </c>
      <c r="CZ61">
        <f t="shared" si="4"/>
        <v>83</v>
      </c>
      <c r="DA61">
        <f t="shared" si="5"/>
        <v>6.53</v>
      </c>
      <c r="DB61">
        <v>0</v>
      </c>
    </row>
    <row r="62" spans="1:106" x14ac:dyDescent="0.2">
      <c r="A62">
        <f>ROW(Source!A76)</f>
        <v>76</v>
      </c>
      <c r="B62">
        <v>16670161</v>
      </c>
      <c r="C62">
        <v>16670558</v>
      </c>
      <c r="D62">
        <v>15171982</v>
      </c>
      <c r="E62">
        <v>1</v>
      </c>
      <c r="F62">
        <v>1</v>
      </c>
      <c r="G62">
        <v>1</v>
      </c>
      <c r="H62">
        <v>3</v>
      </c>
      <c r="I62" t="s">
        <v>474</v>
      </c>
      <c r="J62" t="s">
        <v>475</v>
      </c>
      <c r="K62" t="s">
        <v>476</v>
      </c>
      <c r="L62">
        <v>1348</v>
      </c>
      <c r="N62">
        <v>1009</v>
      </c>
      <c r="O62" t="s">
        <v>477</v>
      </c>
      <c r="P62" t="s">
        <v>477</v>
      </c>
      <c r="Q62">
        <v>1000</v>
      </c>
      <c r="W62">
        <v>0</v>
      </c>
      <c r="X62">
        <v>-1421715385</v>
      </c>
      <c r="Y62">
        <v>2.0000000000000002E-5</v>
      </c>
      <c r="AA62">
        <v>4766.7700000000004</v>
      </c>
      <c r="AB62">
        <v>0</v>
      </c>
      <c r="AC62">
        <v>0</v>
      </c>
      <c r="AD62">
        <v>0</v>
      </c>
      <c r="AE62">
        <v>729.98</v>
      </c>
      <c r="AF62">
        <v>0</v>
      </c>
      <c r="AG62">
        <v>0</v>
      </c>
      <c r="AH62">
        <v>0</v>
      </c>
      <c r="AI62">
        <v>6.53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6</v>
      </c>
      <c r="AT62">
        <v>2.0000000000000002E-5</v>
      </c>
      <c r="AU62" t="s">
        <v>6</v>
      </c>
      <c r="AV62">
        <v>0</v>
      </c>
      <c r="AW62">
        <v>2</v>
      </c>
      <c r="AX62">
        <v>16670570</v>
      </c>
      <c r="AY62">
        <v>1</v>
      </c>
      <c r="AZ62">
        <v>0</v>
      </c>
      <c r="BA62">
        <v>60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Y62*Source!I76</f>
        <v>1.8000000000000001E-4</v>
      </c>
      <c r="CY62">
        <f t="shared" si="3"/>
        <v>4766.7700000000004</v>
      </c>
      <c r="CZ62">
        <f t="shared" si="4"/>
        <v>729.98</v>
      </c>
      <c r="DA62">
        <f t="shared" si="5"/>
        <v>6.53</v>
      </c>
      <c r="DB62">
        <v>0</v>
      </c>
    </row>
    <row r="63" spans="1:106" x14ac:dyDescent="0.2">
      <c r="A63">
        <f>ROW(Source!A76)</f>
        <v>76</v>
      </c>
      <c r="B63">
        <v>16670161</v>
      </c>
      <c r="C63">
        <v>16670558</v>
      </c>
      <c r="D63">
        <v>15195043</v>
      </c>
      <c r="E63">
        <v>1</v>
      </c>
      <c r="F63">
        <v>1</v>
      </c>
      <c r="G63">
        <v>1</v>
      </c>
      <c r="H63">
        <v>3</v>
      </c>
      <c r="I63" t="s">
        <v>478</v>
      </c>
      <c r="J63" t="s">
        <v>479</v>
      </c>
      <c r="K63" t="s">
        <v>480</v>
      </c>
      <c r="L63">
        <v>1346</v>
      </c>
      <c r="N63">
        <v>1009</v>
      </c>
      <c r="O63" t="s">
        <v>470</v>
      </c>
      <c r="P63" t="s">
        <v>470</v>
      </c>
      <c r="Q63">
        <v>1</v>
      </c>
      <c r="W63">
        <v>0</v>
      </c>
      <c r="X63">
        <v>-1726842289</v>
      </c>
      <c r="Y63">
        <v>1.2E-2</v>
      </c>
      <c r="AA63">
        <v>429.35</v>
      </c>
      <c r="AB63">
        <v>0</v>
      </c>
      <c r="AC63">
        <v>0</v>
      </c>
      <c r="AD63">
        <v>0</v>
      </c>
      <c r="AE63">
        <v>65.75</v>
      </c>
      <c r="AF63">
        <v>0</v>
      </c>
      <c r="AG63">
        <v>0</v>
      </c>
      <c r="AH63">
        <v>0</v>
      </c>
      <c r="AI63">
        <v>6.53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0</v>
      </c>
      <c r="AQ63">
        <v>0</v>
      </c>
      <c r="AR63">
        <v>0</v>
      </c>
      <c r="AS63" t="s">
        <v>6</v>
      </c>
      <c r="AT63">
        <v>1.2E-2</v>
      </c>
      <c r="AU63" t="s">
        <v>6</v>
      </c>
      <c r="AV63">
        <v>0</v>
      </c>
      <c r="AW63">
        <v>2</v>
      </c>
      <c r="AX63">
        <v>16670571</v>
      </c>
      <c r="AY63">
        <v>1</v>
      </c>
      <c r="AZ63">
        <v>0</v>
      </c>
      <c r="BA63">
        <v>61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Y63*Source!I76</f>
        <v>0.108</v>
      </c>
      <c r="CY63">
        <f t="shared" si="3"/>
        <v>429.35</v>
      </c>
      <c r="CZ63">
        <f t="shared" si="4"/>
        <v>65.75</v>
      </c>
      <c r="DA63">
        <f t="shared" si="5"/>
        <v>6.53</v>
      </c>
      <c r="DB63">
        <v>0</v>
      </c>
    </row>
    <row r="64" spans="1:106" x14ac:dyDescent="0.2">
      <c r="A64">
        <f>ROW(Source!A76)</f>
        <v>76</v>
      </c>
      <c r="B64">
        <v>16670161</v>
      </c>
      <c r="C64">
        <v>16670558</v>
      </c>
      <c r="D64">
        <v>15237962</v>
      </c>
      <c r="E64">
        <v>1</v>
      </c>
      <c r="F64">
        <v>1</v>
      </c>
      <c r="G64">
        <v>1</v>
      </c>
      <c r="H64">
        <v>3</v>
      </c>
      <c r="I64" t="s">
        <v>116</v>
      </c>
      <c r="J64" t="s">
        <v>118</v>
      </c>
      <c r="K64" t="s">
        <v>117</v>
      </c>
      <c r="L64">
        <v>1354</v>
      </c>
      <c r="N64">
        <v>1010</v>
      </c>
      <c r="O64" t="s">
        <v>113</v>
      </c>
      <c r="P64" t="s">
        <v>113</v>
      </c>
      <c r="Q64">
        <v>1</v>
      </c>
      <c r="W64">
        <v>0</v>
      </c>
      <c r="X64">
        <v>-688371732</v>
      </c>
      <c r="Y64">
        <v>0.111111</v>
      </c>
      <c r="AA64">
        <v>4097.6400000000003</v>
      </c>
      <c r="AB64">
        <v>0</v>
      </c>
      <c r="AC64">
        <v>0</v>
      </c>
      <c r="AD64">
        <v>0</v>
      </c>
      <c r="AE64">
        <v>627.51</v>
      </c>
      <c r="AF64">
        <v>0</v>
      </c>
      <c r="AG64">
        <v>0</v>
      </c>
      <c r="AH64">
        <v>0</v>
      </c>
      <c r="AI64">
        <v>6.53</v>
      </c>
      <c r="AJ64">
        <v>1</v>
      </c>
      <c r="AK64">
        <v>1</v>
      </c>
      <c r="AL64">
        <v>1</v>
      </c>
      <c r="AN64">
        <v>0</v>
      </c>
      <c r="AO64">
        <v>0</v>
      </c>
      <c r="AP64">
        <v>0</v>
      </c>
      <c r="AQ64">
        <v>0</v>
      </c>
      <c r="AR64">
        <v>0</v>
      </c>
      <c r="AS64" t="s">
        <v>6</v>
      </c>
      <c r="AT64">
        <v>0.111111</v>
      </c>
      <c r="AU64" t="s">
        <v>6</v>
      </c>
      <c r="AV64">
        <v>0</v>
      </c>
      <c r="AW64">
        <v>1</v>
      </c>
      <c r="AX64">
        <v>-1</v>
      </c>
      <c r="AY64">
        <v>0</v>
      </c>
      <c r="AZ64">
        <v>0</v>
      </c>
      <c r="BA64" t="s">
        <v>6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Y64*Source!I76</f>
        <v>0.99999899999999997</v>
      </c>
      <c r="CY64">
        <f t="shared" si="3"/>
        <v>4097.6400000000003</v>
      </c>
      <c r="CZ64">
        <f t="shared" si="4"/>
        <v>627.51</v>
      </c>
      <c r="DA64">
        <f t="shared" si="5"/>
        <v>6.53</v>
      </c>
      <c r="DB64">
        <v>0</v>
      </c>
    </row>
    <row r="65" spans="1:106" x14ac:dyDescent="0.2">
      <c r="A65">
        <f>ROW(Source!A76)</f>
        <v>76</v>
      </c>
      <c r="B65">
        <v>16670161</v>
      </c>
      <c r="C65">
        <v>16670558</v>
      </c>
      <c r="D65">
        <v>15238281</v>
      </c>
      <c r="E65">
        <v>1</v>
      </c>
      <c r="F65">
        <v>1</v>
      </c>
      <c r="G65">
        <v>1</v>
      </c>
      <c r="H65">
        <v>3</v>
      </c>
      <c r="I65" t="s">
        <v>111</v>
      </c>
      <c r="J65" t="s">
        <v>114</v>
      </c>
      <c r="K65" t="s">
        <v>112</v>
      </c>
      <c r="L65">
        <v>1354</v>
      </c>
      <c r="N65">
        <v>1010</v>
      </c>
      <c r="O65" t="s">
        <v>113</v>
      </c>
      <c r="P65" t="s">
        <v>113</v>
      </c>
      <c r="Q65">
        <v>1</v>
      </c>
      <c r="W65">
        <v>0</v>
      </c>
      <c r="X65">
        <v>-2134391166</v>
      </c>
      <c r="Y65">
        <v>0.88888900000000004</v>
      </c>
      <c r="AA65">
        <v>1146.8599999999999</v>
      </c>
      <c r="AB65">
        <v>0</v>
      </c>
      <c r="AC65">
        <v>0</v>
      </c>
      <c r="AD65">
        <v>0</v>
      </c>
      <c r="AE65">
        <v>175.63</v>
      </c>
      <c r="AF65">
        <v>0</v>
      </c>
      <c r="AG65">
        <v>0</v>
      </c>
      <c r="AH65">
        <v>0</v>
      </c>
      <c r="AI65">
        <v>6.53</v>
      </c>
      <c r="AJ65">
        <v>1</v>
      </c>
      <c r="AK65">
        <v>1</v>
      </c>
      <c r="AL65">
        <v>1</v>
      </c>
      <c r="AN65">
        <v>0</v>
      </c>
      <c r="AO65">
        <v>0</v>
      </c>
      <c r="AP65">
        <v>0</v>
      </c>
      <c r="AQ65">
        <v>0</v>
      </c>
      <c r="AR65">
        <v>0</v>
      </c>
      <c r="AS65" t="s">
        <v>6</v>
      </c>
      <c r="AT65">
        <v>0.88888900000000004</v>
      </c>
      <c r="AU65" t="s">
        <v>6</v>
      </c>
      <c r="AV65">
        <v>0</v>
      </c>
      <c r="AW65">
        <v>1</v>
      </c>
      <c r="AX65">
        <v>-1</v>
      </c>
      <c r="AY65">
        <v>0</v>
      </c>
      <c r="AZ65">
        <v>0</v>
      </c>
      <c r="BA65" t="s">
        <v>6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Y65*Source!I76</f>
        <v>8.000001000000001</v>
      </c>
      <c r="CY65">
        <f t="shared" si="3"/>
        <v>1146.8599999999999</v>
      </c>
      <c r="CZ65">
        <f t="shared" si="4"/>
        <v>175.63</v>
      </c>
      <c r="DA65">
        <f t="shared" si="5"/>
        <v>6.53</v>
      </c>
      <c r="DB65">
        <v>0</v>
      </c>
    </row>
    <row r="66" spans="1:106" x14ac:dyDescent="0.2">
      <c r="A66">
        <f>ROW(Source!A76)</f>
        <v>76</v>
      </c>
      <c r="B66">
        <v>16670161</v>
      </c>
      <c r="C66">
        <v>16670558</v>
      </c>
      <c r="D66">
        <v>15164559</v>
      </c>
      <c r="E66">
        <v>17</v>
      </c>
      <c r="F66">
        <v>1</v>
      </c>
      <c r="G66">
        <v>1</v>
      </c>
      <c r="H66">
        <v>3</v>
      </c>
      <c r="I66" t="s">
        <v>481</v>
      </c>
      <c r="J66" t="s">
        <v>6</v>
      </c>
      <c r="K66" t="s">
        <v>482</v>
      </c>
      <c r="L66">
        <v>1374</v>
      </c>
      <c r="N66">
        <v>1013</v>
      </c>
      <c r="O66" t="s">
        <v>483</v>
      </c>
      <c r="P66" t="s">
        <v>483</v>
      </c>
      <c r="Q66">
        <v>1</v>
      </c>
      <c r="W66">
        <v>0</v>
      </c>
      <c r="X66">
        <v>-1731369543</v>
      </c>
      <c r="Y66">
        <v>0.65</v>
      </c>
      <c r="AA66">
        <v>1</v>
      </c>
      <c r="AB66">
        <v>0</v>
      </c>
      <c r="AC66">
        <v>0</v>
      </c>
      <c r="AD66">
        <v>0</v>
      </c>
      <c r="AE66">
        <v>1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1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6</v>
      </c>
      <c r="AT66">
        <v>0.65</v>
      </c>
      <c r="AU66" t="s">
        <v>6</v>
      </c>
      <c r="AV66">
        <v>0</v>
      </c>
      <c r="AW66">
        <v>2</v>
      </c>
      <c r="AX66">
        <v>16670572</v>
      </c>
      <c r="AY66">
        <v>1</v>
      </c>
      <c r="AZ66">
        <v>0</v>
      </c>
      <c r="BA66">
        <v>62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Y66*Source!I76</f>
        <v>5.8500000000000005</v>
      </c>
      <c r="CY66">
        <f t="shared" si="3"/>
        <v>1</v>
      </c>
      <c r="CZ66">
        <f t="shared" si="4"/>
        <v>1</v>
      </c>
      <c r="DA66">
        <f t="shared" si="5"/>
        <v>1</v>
      </c>
      <c r="DB66">
        <v>0</v>
      </c>
    </row>
    <row r="67" spans="1:106" x14ac:dyDescent="0.2">
      <c r="A67">
        <f>ROW(Source!A81)</f>
        <v>81</v>
      </c>
      <c r="B67">
        <v>16670159</v>
      </c>
      <c r="C67">
        <v>16670575</v>
      </c>
      <c r="D67">
        <v>15435763</v>
      </c>
      <c r="E67">
        <v>1</v>
      </c>
      <c r="F67">
        <v>1</v>
      </c>
      <c r="G67">
        <v>1</v>
      </c>
      <c r="H67">
        <v>1</v>
      </c>
      <c r="I67" t="s">
        <v>509</v>
      </c>
      <c r="J67" t="s">
        <v>6</v>
      </c>
      <c r="K67" t="s">
        <v>510</v>
      </c>
      <c r="L67">
        <v>1191</v>
      </c>
      <c r="N67">
        <v>1013</v>
      </c>
      <c r="O67" t="s">
        <v>466</v>
      </c>
      <c r="P67" t="s">
        <v>466</v>
      </c>
      <c r="Q67">
        <v>1</v>
      </c>
      <c r="W67">
        <v>0</v>
      </c>
      <c r="X67">
        <v>1627947075</v>
      </c>
      <c r="Y67">
        <v>2.4</v>
      </c>
      <c r="AA67">
        <v>0</v>
      </c>
      <c r="AB67">
        <v>0</v>
      </c>
      <c r="AC67">
        <v>0</v>
      </c>
      <c r="AD67">
        <v>10.35</v>
      </c>
      <c r="AE67">
        <v>0</v>
      </c>
      <c r="AF67">
        <v>0</v>
      </c>
      <c r="AG67">
        <v>0</v>
      </c>
      <c r="AH67">
        <v>10.35</v>
      </c>
      <c r="AI67">
        <v>1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6</v>
      </c>
      <c r="AT67">
        <v>2.4</v>
      </c>
      <c r="AU67" t="s">
        <v>6</v>
      </c>
      <c r="AV67">
        <v>1</v>
      </c>
      <c r="AW67">
        <v>2</v>
      </c>
      <c r="AX67">
        <v>16670584</v>
      </c>
      <c r="AY67">
        <v>1</v>
      </c>
      <c r="AZ67">
        <v>0</v>
      </c>
      <c r="BA67">
        <v>63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Y67*Source!I81</f>
        <v>19.2</v>
      </c>
      <c r="CY67">
        <f>AD67</f>
        <v>10.35</v>
      </c>
      <c r="CZ67">
        <f>AH67</f>
        <v>10.35</v>
      </c>
      <c r="DA67">
        <f>AL67</f>
        <v>1</v>
      </c>
      <c r="DB67">
        <v>0</v>
      </c>
    </row>
    <row r="68" spans="1:106" x14ac:dyDescent="0.2">
      <c r="A68">
        <f>ROW(Source!A81)</f>
        <v>81</v>
      </c>
      <c r="B68">
        <v>16670159</v>
      </c>
      <c r="C68">
        <v>16670575</v>
      </c>
      <c r="D68">
        <v>15165918</v>
      </c>
      <c r="E68">
        <v>1</v>
      </c>
      <c r="F68">
        <v>1</v>
      </c>
      <c r="G68">
        <v>1</v>
      </c>
      <c r="H68">
        <v>3</v>
      </c>
      <c r="I68" t="s">
        <v>467</v>
      </c>
      <c r="J68" t="s">
        <v>468</v>
      </c>
      <c r="K68" t="s">
        <v>469</v>
      </c>
      <c r="L68">
        <v>1346</v>
      </c>
      <c r="N68">
        <v>1009</v>
      </c>
      <c r="O68" t="s">
        <v>470</v>
      </c>
      <c r="P68" t="s">
        <v>470</v>
      </c>
      <c r="Q68">
        <v>1</v>
      </c>
      <c r="W68">
        <v>0</v>
      </c>
      <c r="X68">
        <v>1559187994</v>
      </c>
      <c r="Y68">
        <v>1.6000000000000001E-3</v>
      </c>
      <c r="AA68">
        <v>27.74</v>
      </c>
      <c r="AB68">
        <v>0</v>
      </c>
      <c r="AC68">
        <v>0</v>
      </c>
      <c r="AD68">
        <v>0</v>
      </c>
      <c r="AE68">
        <v>27.74</v>
      </c>
      <c r="AF68">
        <v>0</v>
      </c>
      <c r="AG68">
        <v>0</v>
      </c>
      <c r="AH68">
        <v>0</v>
      </c>
      <c r="AI68">
        <v>1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6</v>
      </c>
      <c r="AT68">
        <v>1.6000000000000001E-3</v>
      </c>
      <c r="AU68" t="s">
        <v>6</v>
      </c>
      <c r="AV68">
        <v>0</v>
      </c>
      <c r="AW68">
        <v>2</v>
      </c>
      <c r="AX68">
        <v>16670585</v>
      </c>
      <c r="AY68">
        <v>1</v>
      </c>
      <c r="AZ68">
        <v>0</v>
      </c>
      <c r="BA68">
        <v>64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Y68*Source!I81</f>
        <v>1.2800000000000001E-2</v>
      </c>
      <c r="CY68">
        <f t="shared" ref="CY68:CY74" si="6">AA68</f>
        <v>27.74</v>
      </c>
      <c r="CZ68">
        <f t="shared" ref="CZ68:CZ74" si="7">AE68</f>
        <v>27.74</v>
      </c>
      <c r="DA68">
        <f t="shared" ref="DA68:DA74" si="8">AI68</f>
        <v>1</v>
      </c>
      <c r="DB68">
        <v>0</v>
      </c>
    </row>
    <row r="69" spans="1:106" x14ac:dyDescent="0.2">
      <c r="A69">
        <f>ROW(Source!A81)</f>
        <v>81</v>
      </c>
      <c r="B69">
        <v>16670159</v>
      </c>
      <c r="C69">
        <v>16670575</v>
      </c>
      <c r="D69">
        <v>15170072</v>
      </c>
      <c r="E69">
        <v>1</v>
      </c>
      <c r="F69">
        <v>1</v>
      </c>
      <c r="G69">
        <v>1</v>
      </c>
      <c r="H69">
        <v>3</v>
      </c>
      <c r="I69" t="s">
        <v>471</v>
      </c>
      <c r="J69" t="s">
        <v>472</v>
      </c>
      <c r="K69" t="s">
        <v>473</v>
      </c>
      <c r="L69">
        <v>1355</v>
      </c>
      <c r="N69">
        <v>1010</v>
      </c>
      <c r="O69" t="s">
        <v>371</v>
      </c>
      <c r="P69" t="s">
        <v>371</v>
      </c>
      <c r="Q69">
        <v>100</v>
      </c>
      <c r="W69">
        <v>0</v>
      </c>
      <c r="X69">
        <v>-66531260</v>
      </c>
      <c r="Y69">
        <v>0.03</v>
      </c>
      <c r="AA69">
        <v>83</v>
      </c>
      <c r="AB69">
        <v>0</v>
      </c>
      <c r="AC69">
        <v>0</v>
      </c>
      <c r="AD69">
        <v>0</v>
      </c>
      <c r="AE69">
        <v>83</v>
      </c>
      <c r="AF69">
        <v>0</v>
      </c>
      <c r="AG69">
        <v>0</v>
      </c>
      <c r="AH69">
        <v>0</v>
      </c>
      <c r="AI69">
        <v>1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6</v>
      </c>
      <c r="AT69">
        <v>0.03</v>
      </c>
      <c r="AU69" t="s">
        <v>6</v>
      </c>
      <c r="AV69">
        <v>0</v>
      </c>
      <c r="AW69">
        <v>2</v>
      </c>
      <c r="AX69">
        <v>16670586</v>
      </c>
      <c r="AY69">
        <v>1</v>
      </c>
      <c r="AZ69">
        <v>0</v>
      </c>
      <c r="BA69">
        <v>65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Y69*Source!I81</f>
        <v>0.24</v>
      </c>
      <c r="CY69">
        <f t="shared" si="6"/>
        <v>83</v>
      </c>
      <c r="CZ69">
        <f t="shared" si="7"/>
        <v>83</v>
      </c>
      <c r="DA69">
        <f t="shared" si="8"/>
        <v>1</v>
      </c>
      <c r="DB69">
        <v>0</v>
      </c>
    </row>
    <row r="70" spans="1:106" x14ac:dyDescent="0.2">
      <c r="A70">
        <f>ROW(Source!A81)</f>
        <v>81</v>
      </c>
      <c r="B70">
        <v>16670159</v>
      </c>
      <c r="C70">
        <v>16670575</v>
      </c>
      <c r="D70">
        <v>15171982</v>
      </c>
      <c r="E70">
        <v>1</v>
      </c>
      <c r="F70">
        <v>1</v>
      </c>
      <c r="G70">
        <v>1</v>
      </c>
      <c r="H70">
        <v>3</v>
      </c>
      <c r="I70" t="s">
        <v>474</v>
      </c>
      <c r="J70" t="s">
        <v>475</v>
      </c>
      <c r="K70" t="s">
        <v>476</v>
      </c>
      <c r="L70">
        <v>1348</v>
      </c>
      <c r="N70">
        <v>1009</v>
      </c>
      <c r="O70" t="s">
        <v>477</v>
      </c>
      <c r="P70" t="s">
        <v>477</v>
      </c>
      <c r="Q70">
        <v>1000</v>
      </c>
      <c r="W70">
        <v>0</v>
      </c>
      <c r="X70">
        <v>-1421715385</v>
      </c>
      <c r="Y70">
        <v>2.0000000000000002E-5</v>
      </c>
      <c r="AA70">
        <v>729.98</v>
      </c>
      <c r="AB70">
        <v>0</v>
      </c>
      <c r="AC70">
        <v>0</v>
      </c>
      <c r="AD70">
        <v>0</v>
      </c>
      <c r="AE70">
        <v>729.98</v>
      </c>
      <c r="AF70">
        <v>0</v>
      </c>
      <c r="AG70">
        <v>0</v>
      </c>
      <c r="AH70">
        <v>0</v>
      </c>
      <c r="AI70">
        <v>1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6</v>
      </c>
      <c r="AT70">
        <v>2.0000000000000002E-5</v>
      </c>
      <c r="AU70" t="s">
        <v>6</v>
      </c>
      <c r="AV70">
        <v>0</v>
      </c>
      <c r="AW70">
        <v>2</v>
      </c>
      <c r="AX70">
        <v>16670587</v>
      </c>
      <c r="AY70">
        <v>1</v>
      </c>
      <c r="AZ70">
        <v>0</v>
      </c>
      <c r="BA70">
        <v>66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Y70*Source!I81</f>
        <v>1.6000000000000001E-4</v>
      </c>
      <c r="CY70">
        <f t="shared" si="6"/>
        <v>729.98</v>
      </c>
      <c r="CZ70">
        <f t="shared" si="7"/>
        <v>729.98</v>
      </c>
      <c r="DA70">
        <f t="shared" si="8"/>
        <v>1</v>
      </c>
      <c r="DB70">
        <v>0</v>
      </c>
    </row>
    <row r="71" spans="1:106" x14ac:dyDescent="0.2">
      <c r="A71">
        <f>ROW(Source!A81)</f>
        <v>81</v>
      </c>
      <c r="B71">
        <v>16670159</v>
      </c>
      <c r="C71">
        <v>16670575</v>
      </c>
      <c r="D71">
        <v>15195043</v>
      </c>
      <c r="E71">
        <v>1</v>
      </c>
      <c r="F71">
        <v>1</v>
      </c>
      <c r="G71">
        <v>1</v>
      </c>
      <c r="H71">
        <v>3</v>
      </c>
      <c r="I71" t="s">
        <v>478</v>
      </c>
      <c r="J71" t="s">
        <v>479</v>
      </c>
      <c r="K71" t="s">
        <v>480</v>
      </c>
      <c r="L71">
        <v>1346</v>
      </c>
      <c r="N71">
        <v>1009</v>
      </c>
      <c r="O71" t="s">
        <v>470</v>
      </c>
      <c r="P71" t="s">
        <v>470</v>
      </c>
      <c r="Q71">
        <v>1</v>
      </c>
      <c r="W71">
        <v>0</v>
      </c>
      <c r="X71">
        <v>-1726842289</v>
      </c>
      <c r="Y71">
        <v>1.6E-2</v>
      </c>
      <c r="AA71">
        <v>65.75</v>
      </c>
      <c r="AB71">
        <v>0</v>
      </c>
      <c r="AC71">
        <v>0</v>
      </c>
      <c r="AD71">
        <v>0</v>
      </c>
      <c r="AE71">
        <v>65.75</v>
      </c>
      <c r="AF71">
        <v>0</v>
      </c>
      <c r="AG71">
        <v>0</v>
      </c>
      <c r="AH71">
        <v>0</v>
      </c>
      <c r="AI71">
        <v>1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6</v>
      </c>
      <c r="AT71">
        <v>1.6E-2</v>
      </c>
      <c r="AU71" t="s">
        <v>6</v>
      </c>
      <c r="AV71">
        <v>0</v>
      </c>
      <c r="AW71">
        <v>2</v>
      </c>
      <c r="AX71">
        <v>16670588</v>
      </c>
      <c r="AY71">
        <v>1</v>
      </c>
      <c r="AZ71">
        <v>0</v>
      </c>
      <c r="BA71">
        <v>67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Y71*Source!I81</f>
        <v>0.128</v>
      </c>
      <c r="CY71">
        <f t="shared" si="6"/>
        <v>65.75</v>
      </c>
      <c r="CZ71">
        <f t="shared" si="7"/>
        <v>65.75</v>
      </c>
      <c r="DA71">
        <f t="shared" si="8"/>
        <v>1</v>
      </c>
      <c r="DB71">
        <v>0</v>
      </c>
    </row>
    <row r="72" spans="1:106" x14ac:dyDescent="0.2">
      <c r="A72">
        <f>ROW(Source!A81)</f>
        <v>81</v>
      </c>
      <c r="B72">
        <v>16670159</v>
      </c>
      <c r="C72">
        <v>16670575</v>
      </c>
      <c r="D72">
        <v>15238197</v>
      </c>
      <c r="E72">
        <v>1</v>
      </c>
      <c r="F72">
        <v>1</v>
      </c>
      <c r="G72">
        <v>1</v>
      </c>
      <c r="H72">
        <v>3</v>
      </c>
      <c r="I72" t="s">
        <v>124</v>
      </c>
      <c r="J72" t="s">
        <v>126</v>
      </c>
      <c r="K72" t="s">
        <v>125</v>
      </c>
      <c r="L72">
        <v>1354</v>
      </c>
      <c r="N72">
        <v>1010</v>
      </c>
      <c r="O72" t="s">
        <v>113</v>
      </c>
      <c r="P72" t="s">
        <v>113</v>
      </c>
      <c r="Q72">
        <v>1</v>
      </c>
      <c r="W72">
        <v>0</v>
      </c>
      <c r="X72">
        <v>1994226335</v>
      </c>
      <c r="Y72">
        <v>0.875</v>
      </c>
      <c r="AA72">
        <v>243.85</v>
      </c>
      <c r="AB72">
        <v>0</v>
      </c>
      <c r="AC72">
        <v>0</v>
      </c>
      <c r="AD72">
        <v>0</v>
      </c>
      <c r="AE72">
        <v>243.85</v>
      </c>
      <c r="AF72">
        <v>0</v>
      </c>
      <c r="AG72">
        <v>0</v>
      </c>
      <c r="AH72">
        <v>0</v>
      </c>
      <c r="AI72">
        <v>1</v>
      </c>
      <c r="AJ72">
        <v>1</v>
      </c>
      <c r="AK72">
        <v>1</v>
      </c>
      <c r="AL72">
        <v>1</v>
      </c>
      <c r="AN72">
        <v>0</v>
      </c>
      <c r="AO72">
        <v>0</v>
      </c>
      <c r="AP72">
        <v>0</v>
      </c>
      <c r="AQ72">
        <v>0</v>
      </c>
      <c r="AR72">
        <v>0</v>
      </c>
      <c r="AS72" t="s">
        <v>6</v>
      </c>
      <c r="AT72">
        <v>0.875</v>
      </c>
      <c r="AU72" t="s">
        <v>6</v>
      </c>
      <c r="AV72">
        <v>0</v>
      </c>
      <c r="AW72">
        <v>1</v>
      </c>
      <c r="AX72">
        <v>-1</v>
      </c>
      <c r="AY72">
        <v>0</v>
      </c>
      <c r="AZ72">
        <v>0</v>
      </c>
      <c r="BA72" t="s">
        <v>6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Y72*Source!I81</f>
        <v>7</v>
      </c>
      <c r="CY72">
        <f t="shared" si="6"/>
        <v>243.85</v>
      </c>
      <c r="CZ72">
        <f t="shared" si="7"/>
        <v>243.85</v>
      </c>
      <c r="DA72">
        <f t="shared" si="8"/>
        <v>1</v>
      </c>
      <c r="DB72">
        <v>0</v>
      </c>
    </row>
    <row r="73" spans="1:106" x14ac:dyDescent="0.2">
      <c r="A73">
        <f>ROW(Source!A81)</f>
        <v>81</v>
      </c>
      <c r="B73">
        <v>16670159</v>
      </c>
      <c r="C73">
        <v>16670575</v>
      </c>
      <c r="D73">
        <v>15238242</v>
      </c>
      <c r="E73">
        <v>1</v>
      </c>
      <c r="F73">
        <v>1</v>
      </c>
      <c r="G73">
        <v>1</v>
      </c>
      <c r="H73">
        <v>3</v>
      </c>
      <c r="I73" t="s">
        <v>128</v>
      </c>
      <c r="J73" t="s">
        <v>130</v>
      </c>
      <c r="K73" t="s">
        <v>129</v>
      </c>
      <c r="L73">
        <v>1354</v>
      </c>
      <c r="N73">
        <v>1010</v>
      </c>
      <c r="O73" t="s">
        <v>113</v>
      </c>
      <c r="P73" t="s">
        <v>113</v>
      </c>
      <c r="Q73">
        <v>1</v>
      </c>
      <c r="W73">
        <v>0</v>
      </c>
      <c r="X73">
        <v>1736319385</v>
      </c>
      <c r="Y73">
        <v>0.125</v>
      </c>
      <c r="AA73">
        <v>153.02000000000001</v>
      </c>
      <c r="AB73">
        <v>0</v>
      </c>
      <c r="AC73">
        <v>0</v>
      </c>
      <c r="AD73">
        <v>0</v>
      </c>
      <c r="AE73">
        <v>153.02000000000001</v>
      </c>
      <c r="AF73">
        <v>0</v>
      </c>
      <c r="AG73">
        <v>0</v>
      </c>
      <c r="AH73">
        <v>0</v>
      </c>
      <c r="AI73">
        <v>1</v>
      </c>
      <c r="AJ73">
        <v>1</v>
      </c>
      <c r="AK73">
        <v>1</v>
      </c>
      <c r="AL73">
        <v>1</v>
      </c>
      <c r="AN73">
        <v>0</v>
      </c>
      <c r="AO73">
        <v>0</v>
      </c>
      <c r="AP73">
        <v>0</v>
      </c>
      <c r="AQ73">
        <v>0</v>
      </c>
      <c r="AR73">
        <v>0</v>
      </c>
      <c r="AS73" t="s">
        <v>6</v>
      </c>
      <c r="AT73">
        <v>0.125</v>
      </c>
      <c r="AU73" t="s">
        <v>6</v>
      </c>
      <c r="AV73">
        <v>0</v>
      </c>
      <c r="AW73">
        <v>1</v>
      </c>
      <c r="AX73">
        <v>-1</v>
      </c>
      <c r="AY73">
        <v>0</v>
      </c>
      <c r="AZ73">
        <v>0</v>
      </c>
      <c r="BA73" t="s">
        <v>6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Y73*Source!I81</f>
        <v>1</v>
      </c>
      <c r="CY73">
        <f t="shared" si="6"/>
        <v>153.02000000000001</v>
      </c>
      <c r="CZ73">
        <f t="shared" si="7"/>
        <v>153.02000000000001</v>
      </c>
      <c r="DA73">
        <f t="shared" si="8"/>
        <v>1</v>
      </c>
      <c r="DB73">
        <v>0</v>
      </c>
    </row>
    <row r="74" spans="1:106" x14ac:dyDescent="0.2">
      <c r="A74">
        <f>ROW(Source!A81)</f>
        <v>81</v>
      </c>
      <c r="B74">
        <v>16670159</v>
      </c>
      <c r="C74">
        <v>16670575</v>
      </c>
      <c r="D74">
        <v>15164559</v>
      </c>
      <c r="E74">
        <v>17</v>
      </c>
      <c r="F74">
        <v>1</v>
      </c>
      <c r="G74">
        <v>1</v>
      </c>
      <c r="H74">
        <v>3</v>
      </c>
      <c r="I74" t="s">
        <v>481</v>
      </c>
      <c r="J74" t="s">
        <v>6</v>
      </c>
      <c r="K74" t="s">
        <v>482</v>
      </c>
      <c r="L74">
        <v>1374</v>
      </c>
      <c r="N74">
        <v>1013</v>
      </c>
      <c r="O74" t="s">
        <v>483</v>
      </c>
      <c r="P74" t="s">
        <v>483</v>
      </c>
      <c r="Q74">
        <v>1</v>
      </c>
      <c r="W74">
        <v>0</v>
      </c>
      <c r="X74">
        <v>-1731369543</v>
      </c>
      <c r="Y74">
        <v>0.5</v>
      </c>
      <c r="AA74">
        <v>1</v>
      </c>
      <c r="AB74">
        <v>0</v>
      </c>
      <c r="AC74">
        <v>0</v>
      </c>
      <c r="AD74">
        <v>0</v>
      </c>
      <c r="AE74">
        <v>1</v>
      </c>
      <c r="AF74">
        <v>0</v>
      </c>
      <c r="AG74">
        <v>0</v>
      </c>
      <c r="AH74">
        <v>0</v>
      </c>
      <c r="AI74">
        <v>1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6</v>
      </c>
      <c r="AT74">
        <v>0.5</v>
      </c>
      <c r="AU74" t="s">
        <v>6</v>
      </c>
      <c r="AV74">
        <v>0</v>
      </c>
      <c r="AW74">
        <v>2</v>
      </c>
      <c r="AX74">
        <v>16670589</v>
      </c>
      <c r="AY74">
        <v>1</v>
      </c>
      <c r="AZ74">
        <v>0</v>
      </c>
      <c r="BA74">
        <v>68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Y74*Source!I81</f>
        <v>4</v>
      </c>
      <c r="CY74">
        <f t="shared" si="6"/>
        <v>1</v>
      </c>
      <c r="CZ74">
        <f t="shared" si="7"/>
        <v>1</v>
      </c>
      <c r="DA74">
        <f t="shared" si="8"/>
        <v>1</v>
      </c>
      <c r="DB74">
        <v>0</v>
      </c>
    </row>
    <row r="75" spans="1:106" x14ac:dyDescent="0.2">
      <c r="A75">
        <f>ROW(Source!A82)</f>
        <v>82</v>
      </c>
      <c r="B75">
        <v>16670161</v>
      </c>
      <c r="C75">
        <v>16670575</v>
      </c>
      <c r="D75">
        <v>15435763</v>
      </c>
      <c r="E75">
        <v>1</v>
      </c>
      <c r="F75">
        <v>1</v>
      </c>
      <c r="G75">
        <v>1</v>
      </c>
      <c r="H75">
        <v>1</v>
      </c>
      <c r="I75" t="s">
        <v>509</v>
      </c>
      <c r="J75" t="s">
        <v>6</v>
      </c>
      <c r="K75" t="s">
        <v>510</v>
      </c>
      <c r="L75">
        <v>1191</v>
      </c>
      <c r="N75">
        <v>1013</v>
      </c>
      <c r="O75" t="s">
        <v>466</v>
      </c>
      <c r="P75" t="s">
        <v>466</v>
      </c>
      <c r="Q75">
        <v>1</v>
      </c>
      <c r="W75">
        <v>0</v>
      </c>
      <c r="X75">
        <v>1627947075</v>
      </c>
      <c r="Y75">
        <v>2.4</v>
      </c>
      <c r="AA75">
        <v>0</v>
      </c>
      <c r="AB75">
        <v>0</v>
      </c>
      <c r="AC75">
        <v>0</v>
      </c>
      <c r="AD75">
        <v>67.59</v>
      </c>
      <c r="AE75">
        <v>0</v>
      </c>
      <c r="AF75">
        <v>0</v>
      </c>
      <c r="AG75">
        <v>0</v>
      </c>
      <c r="AH75">
        <v>10.35</v>
      </c>
      <c r="AI75">
        <v>1</v>
      </c>
      <c r="AJ75">
        <v>1</v>
      </c>
      <c r="AK75">
        <v>1</v>
      </c>
      <c r="AL75">
        <v>6.53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6</v>
      </c>
      <c r="AT75">
        <v>2.4</v>
      </c>
      <c r="AU75" t="s">
        <v>6</v>
      </c>
      <c r="AV75">
        <v>1</v>
      </c>
      <c r="AW75">
        <v>2</v>
      </c>
      <c r="AX75">
        <v>16670584</v>
      </c>
      <c r="AY75">
        <v>1</v>
      </c>
      <c r="AZ75">
        <v>0</v>
      </c>
      <c r="BA75">
        <v>69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Y75*Source!I82</f>
        <v>19.2</v>
      </c>
      <c r="CY75">
        <f>AD75</f>
        <v>67.59</v>
      </c>
      <c r="CZ75">
        <f>AH75</f>
        <v>10.35</v>
      </c>
      <c r="DA75">
        <f>AL75</f>
        <v>6.53</v>
      </c>
      <c r="DB75">
        <v>0</v>
      </c>
    </row>
    <row r="76" spans="1:106" x14ac:dyDescent="0.2">
      <c r="A76">
        <f>ROW(Source!A82)</f>
        <v>82</v>
      </c>
      <c r="B76">
        <v>16670161</v>
      </c>
      <c r="C76">
        <v>16670575</v>
      </c>
      <c r="D76">
        <v>15165918</v>
      </c>
      <c r="E76">
        <v>1</v>
      </c>
      <c r="F76">
        <v>1</v>
      </c>
      <c r="G76">
        <v>1</v>
      </c>
      <c r="H76">
        <v>3</v>
      </c>
      <c r="I76" t="s">
        <v>467</v>
      </c>
      <c r="J76" t="s">
        <v>468</v>
      </c>
      <c r="K76" t="s">
        <v>469</v>
      </c>
      <c r="L76">
        <v>1346</v>
      </c>
      <c r="N76">
        <v>1009</v>
      </c>
      <c r="O76" t="s">
        <v>470</v>
      </c>
      <c r="P76" t="s">
        <v>470</v>
      </c>
      <c r="Q76">
        <v>1</v>
      </c>
      <c r="W76">
        <v>0</v>
      </c>
      <c r="X76">
        <v>1559187994</v>
      </c>
      <c r="Y76">
        <v>1.6000000000000001E-3</v>
      </c>
      <c r="AA76">
        <v>181.14</v>
      </c>
      <c r="AB76">
        <v>0</v>
      </c>
      <c r="AC76">
        <v>0</v>
      </c>
      <c r="AD76">
        <v>0</v>
      </c>
      <c r="AE76">
        <v>27.74</v>
      </c>
      <c r="AF76">
        <v>0</v>
      </c>
      <c r="AG76">
        <v>0</v>
      </c>
      <c r="AH76">
        <v>0</v>
      </c>
      <c r="AI76">
        <v>6.53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6</v>
      </c>
      <c r="AT76">
        <v>1.6000000000000001E-3</v>
      </c>
      <c r="AU76" t="s">
        <v>6</v>
      </c>
      <c r="AV76">
        <v>0</v>
      </c>
      <c r="AW76">
        <v>2</v>
      </c>
      <c r="AX76">
        <v>16670585</v>
      </c>
      <c r="AY76">
        <v>1</v>
      </c>
      <c r="AZ76">
        <v>0</v>
      </c>
      <c r="BA76">
        <v>70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Y76*Source!I82</f>
        <v>1.2800000000000001E-2</v>
      </c>
      <c r="CY76">
        <f t="shared" ref="CY76:CY82" si="9">AA76</f>
        <v>181.14</v>
      </c>
      <c r="CZ76">
        <f t="shared" ref="CZ76:CZ82" si="10">AE76</f>
        <v>27.74</v>
      </c>
      <c r="DA76">
        <f t="shared" ref="DA76:DA82" si="11">AI76</f>
        <v>6.53</v>
      </c>
      <c r="DB76">
        <v>0</v>
      </c>
    </row>
    <row r="77" spans="1:106" x14ac:dyDescent="0.2">
      <c r="A77">
        <f>ROW(Source!A82)</f>
        <v>82</v>
      </c>
      <c r="B77">
        <v>16670161</v>
      </c>
      <c r="C77">
        <v>16670575</v>
      </c>
      <c r="D77">
        <v>15170072</v>
      </c>
      <c r="E77">
        <v>1</v>
      </c>
      <c r="F77">
        <v>1</v>
      </c>
      <c r="G77">
        <v>1</v>
      </c>
      <c r="H77">
        <v>3</v>
      </c>
      <c r="I77" t="s">
        <v>471</v>
      </c>
      <c r="J77" t="s">
        <v>472</v>
      </c>
      <c r="K77" t="s">
        <v>473</v>
      </c>
      <c r="L77">
        <v>1355</v>
      </c>
      <c r="N77">
        <v>1010</v>
      </c>
      <c r="O77" t="s">
        <v>371</v>
      </c>
      <c r="P77" t="s">
        <v>371</v>
      </c>
      <c r="Q77">
        <v>100</v>
      </c>
      <c r="W77">
        <v>0</v>
      </c>
      <c r="X77">
        <v>-66531260</v>
      </c>
      <c r="Y77">
        <v>0.03</v>
      </c>
      <c r="AA77">
        <v>541.99</v>
      </c>
      <c r="AB77">
        <v>0</v>
      </c>
      <c r="AC77">
        <v>0</v>
      </c>
      <c r="AD77">
        <v>0</v>
      </c>
      <c r="AE77">
        <v>83</v>
      </c>
      <c r="AF77">
        <v>0</v>
      </c>
      <c r="AG77">
        <v>0</v>
      </c>
      <c r="AH77">
        <v>0</v>
      </c>
      <c r="AI77">
        <v>6.53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6</v>
      </c>
      <c r="AT77">
        <v>0.03</v>
      </c>
      <c r="AU77" t="s">
        <v>6</v>
      </c>
      <c r="AV77">
        <v>0</v>
      </c>
      <c r="AW77">
        <v>2</v>
      </c>
      <c r="AX77">
        <v>16670586</v>
      </c>
      <c r="AY77">
        <v>1</v>
      </c>
      <c r="AZ77">
        <v>0</v>
      </c>
      <c r="BA77">
        <v>71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Y77*Source!I82</f>
        <v>0.24</v>
      </c>
      <c r="CY77">
        <f t="shared" si="9"/>
        <v>541.99</v>
      </c>
      <c r="CZ77">
        <f t="shared" si="10"/>
        <v>83</v>
      </c>
      <c r="DA77">
        <f t="shared" si="11"/>
        <v>6.53</v>
      </c>
      <c r="DB77">
        <v>0</v>
      </c>
    </row>
    <row r="78" spans="1:106" x14ac:dyDescent="0.2">
      <c r="A78">
        <f>ROW(Source!A82)</f>
        <v>82</v>
      </c>
      <c r="B78">
        <v>16670161</v>
      </c>
      <c r="C78">
        <v>16670575</v>
      </c>
      <c r="D78">
        <v>15171982</v>
      </c>
      <c r="E78">
        <v>1</v>
      </c>
      <c r="F78">
        <v>1</v>
      </c>
      <c r="G78">
        <v>1</v>
      </c>
      <c r="H78">
        <v>3</v>
      </c>
      <c r="I78" t="s">
        <v>474</v>
      </c>
      <c r="J78" t="s">
        <v>475</v>
      </c>
      <c r="K78" t="s">
        <v>476</v>
      </c>
      <c r="L78">
        <v>1348</v>
      </c>
      <c r="N78">
        <v>1009</v>
      </c>
      <c r="O78" t="s">
        <v>477</v>
      </c>
      <c r="P78" t="s">
        <v>477</v>
      </c>
      <c r="Q78">
        <v>1000</v>
      </c>
      <c r="W78">
        <v>0</v>
      </c>
      <c r="X78">
        <v>-1421715385</v>
      </c>
      <c r="Y78">
        <v>2.0000000000000002E-5</v>
      </c>
      <c r="AA78">
        <v>4766.7700000000004</v>
      </c>
      <c r="AB78">
        <v>0</v>
      </c>
      <c r="AC78">
        <v>0</v>
      </c>
      <c r="AD78">
        <v>0</v>
      </c>
      <c r="AE78">
        <v>729.98</v>
      </c>
      <c r="AF78">
        <v>0</v>
      </c>
      <c r="AG78">
        <v>0</v>
      </c>
      <c r="AH78">
        <v>0</v>
      </c>
      <c r="AI78">
        <v>6.53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6</v>
      </c>
      <c r="AT78">
        <v>2.0000000000000002E-5</v>
      </c>
      <c r="AU78" t="s">
        <v>6</v>
      </c>
      <c r="AV78">
        <v>0</v>
      </c>
      <c r="AW78">
        <v>2</v>
      </c>
      <c r="AX78">
        <v>16670587</v>
      </c>
      <c r="AY78">
        <v>1</v>
      </c>
      <c r="AZ78">
        <v>0</v>
      </c>
      <c r="BA78">
        <v>72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Y78*Source!I82</f>
        <v>1.6000000000000001E-4</v>
      </c>
      <c r="CY78">
        <f t="shared" si="9"/>
        <v>4766.7700000000004</v>
      </c>
      <c r="CZ78">
        <f t="shared" si="10"/>
        <v>729.98</v>
      </c>
      <c r="DA78">
        <f t="shared" si="11"/>
        <v>6.53</v>
      </c>
      <c r="DB78">
        <v>0</v>
      </c>
    </row>
    <row r="79" spans="1:106" x14ac:dyDescent="0.2">
      <c r="A79">
        <f>ROW(Source!A82)</f>
        <v>82</v>
      </c>
      <c r="B79">
        <v>16670161</v>
      </c>
      <c r="C79">
        <v>16670575</v>
      </c>
      <c r="D79">
        <v>15195043</v>
      </c>
      <c r="E79">
        <v>1</v>
      </c>
      <c r="F79">
        <v>1</v>
      </c>
      <c r="G79">
        <v>1</v>
      </c>
      <c r="H79">
        <v>3</v>
      </c>
      <c r="I79" t="s">
        <v>478</v>
      </c>
      <c r="J79" t="s">
        <v>479</v>
      </c>
      <c r="K79" t="s">
        <v>480</v>
      </c>
      <c r="L79">
        <v>1346</v>
      </c>
      <c r="N79">
        <v>1009</v>
      </c>
      <c r="O79" t="s">
        <v>470</v>
      </c>
      <c r="P79" t="s">
        <v>470</v>
      </c>
      <c r="Q79">
        <v>1</v>
      </c>
      <c r="W79">
        <v>0</v>
      </c>
      <c r="X79">
        <v>-1726842289</v>
      </c>
      <c r="Y79">
        <v>1.6E-2</v>
      </c>
      <c r="AA79">
        <v>429.35</v>
      </c>
      <c r="AB79">
        <v>0</v>
      </c>
      <c r="AC79">
        <v>0</v>
      </c>
      <c r="AD79">
        <v>0</v>
      </c>
      <c r="AE79">
        <v>65.75</v>
      </c>
      <c r="AF79">
        <v>0</v>
      </c>
      <c r="AG79">
        <v>0</v>
      </c>
      <c r="AH79">
        <v>0</v>
      </c>
      <c r="AI79">
        <v>6.53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6</v>
      </c>
      <c r="AT79">
        <v>1.6E-2</v>
      </c>
      <c r="AU79" t="s">
        <v>6</v>
      </c>
      <c r="AV79">
        <v>0</v>
      </c>
      <c r="AW79">
        <v>2</v>
      </c>
      <c r="AX79">
        <v>16670588</v>
      </c>
      <c r="AY79">
        <v>1</v>
      </c>
      <c r="AZ79">
        <v>0</v>
      </c>
      <c r="BA79">
        <v>73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Y79*Source!I82</f>
        <v>0.128</v>
      </c>
      <c r="CY79">
        <f t="shared" si="9"/>
        <v>429.35</v>
      </c>
      <c r="CZ79">
        <f t="shared" si="10"/>
        <v>65.75</v>
      </c>
      <c r="DA79">
        <f t="shared" si="11"/>
        <v>6.53</v>
      </c>
      <c r="DB79">
        <v>0</v>
      </c>
    </row>
    <row r="80" spans="1:106" x14ac:dyDescent="0.2">
      <c r="A80">
        <f>ROW(Source!A82)</f>
        <v>82</v>
      </c>
      <c r="B80">
        <v>16670161</v>
      </c>
      <c r="C80">
        <v>16670575</v>
      </c>
      <c r="D80">
        <v>15238197</v>
      </c>
      <c r="E80">
        <v>1</v>
      </c>
      <c r="F80">
        <v>1</v>
      </c>
      <c r="G80">
        <v>1</v>
      </c>
      <c r="H80">
        <v>3</v>
      </c>
      <c r="I80" t="s">
        <v>124</v>
      </c>
      <c r="J80" t="s">
        <v>126</v>
      </c>
      <c r="K80" t="s">
        <v>125</v>
      </c>
      <c r="L80">
        <v>1354</v>
      </c>
      <c r="N80">
        <v>1010</v>
      </c>
      <c r="O80" t="s">
        <v>113</v>
      </c>
      <c r="P80" t="s">
        <v>113</v>
      </c>
      <c r="Q80">
        <v>1</v>
      </c>
      <c r="W80">
        <v>0</v>
      </c>
      <c r="X80">
        <v>1994226335</v>
      </c>
      <c r="Y80">
        <v>0.875</v>
      </c>
      <c r="AA80">
        <v>1592.34</v>
      </c>
      <c r="AB80">
        <v>0</v>
      </c>
      <c r="AC80">
        <v>0</v>
      </c>
      <c r="AD80">
        <v>0</v>
      </c>
      <c r="AE80">
        <v>243.85</v>
      </c>
      <c r="AF80">
        <v>0</v>
      </c>
      <c r="AG80">
        <v>0</v>
      </c>
      <c r="AH80">
        <v>0</v>
      </c>
      <c r="AI80">
        <v>6.53</v>
      </c>
      <c r="AJ80">
        <v>1</v>
      </c>
      <c r="AK80">
        <v>1</v>
      </c>
      <c r="AL80">
        <v>1</v>
      </c>
      <c r="AN80">
        <v>0</v>
      </c>
      <c r="AO80">
        <v>0</v>
      </c>
      <c r="AP80">
        <v>0</v>
      </c>
      <c r="AQ80">
        <v>0</v>
      </c>
      <c r="AR80">
        <v>0</v>
      </c>
      <c r="AS80" t="s">
        <v>6</v>
      </c>
      <c r="AT80">
        <v>0.875</v>
      </c>
      <c r="AU80" t="s">
        <v>6</v>
      </c>
      <c r="AV80">
        <v>0</v>
      </c>
      <c r="AW80">
        <v>1</v>
      </c>
      <c r="AX80">
        <v>-1</v>
      </c>
      <c r="AY80">
        <v>0</v>
      </c>
      <c r="AZ80">
        <v>0</v>
      </c>
      <c r="BA80" t="s">
        <v>6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Y80*Source!I82</f>
        <v>7</v>
      </c>
      <c r="CY80">
        <f t="shared" si="9"/>
        <v>1592.34</v>
      </c>
      <c r="CZ80">
        <f t="shared" si="10"/>
        <v>243.85</v>
      </c>
      <c r="DA80">
        <f t="shared" si="11"/>
        <v>6.53</v>
      </c>
      <c r="DB80">
        <v>0</v>
      </c>
    </row>
    <row r="81" spans="1:106" x14ac:dyDescent="0.2">
      <c r="A81">
        <f>ROW(Source!A82)</f>
        <v>82</v>
      </c>
      <c r="B81">
        <v>16670161</v>
      </c>
      <c r="C81">
        <v>16670575</v>
      </c>
      <c r="D81">
        <v>15238242</v>
      </c>
      <c r="E81">
        <v>1</v>
      </c>
      <c r="F81">
        <v>1</v>
      </c>
      <c r="G81">
        <v>1</v>
      </c>
      <c r="H81">
        <v>3</v>
      </c>
      <c r="I81" t="s">
        <v>128</v>
      </c>
      <c r="J81" t="s">
        <v>130</v>
      </c>
      <c r="K81" t="s">
        <v>129</v>
      </c>
      <c r="L81">
        <v>1354</v>
      </c>
      <c r="N81">
        <v>1010</v>
      </c>
      <c r="O81" t="s">
        <v>113</v>
      </c>
      <c r="P81" t="s">
        <v>113</v>
      </c>
      <c r="Q81">
        <v>1</v>
      </c>
      <c r="W81">
        <v>0</v>
      </c>
      <c r="X81">
        <v>1736319385</v>
      </c>
      <c r="Y81">
        <v>0.125</v>
      </c>
      <c r="AA81">
        <v>999.22</v>
      </c>
      <c r="AB81">
        <v>0</v>
      </c>
      <c r="AC81">
        <v>0</v>
      </c>
      <c r="AD81">
        <v>0</v>
      </c>
      <c r="AE81">
        <v>153.02000000000001</v>
      </c>
      <c r="AF81">
        <v>0</v>
      </c>
      <c r="AG81">
        <v>0</v>
      </c>
      <c r="AH81">
        <v>0</v>
      </c>
      <c r="AI81">
        <v>6.53</v>
      </c>
      <c r="AJ81">
        <v>1</v>
      </c>
      <c r="AK81">
        <v>1</v>
      </c>
      <c r="AL81">
        <v>1</v>
      </c>
      <c r="AN81">
        <v>0</v>
      </c>
      <c r="AO81">
        <v>0</v>
      </c>
      <c r="AP81">
        <v>0</v>
      </c>
      <c r="AQ81">
        <v>0</v>
      </c>
      <c r="AR81">
        <v>0</v>
      </c>
      <c r="AS81" t="s">
        <v>6</v>
      </c>
      <c r="AT81">
        <v>0.125</v>
      </c>
      <c r="AU81" t="s">
        <v>6</v>
      </c>
      <c r="AV81">
        <v>0</v>
      </c>
      <c r="AW81">
        <v>1</v>
      </c>
      <c r="AX81">
        <v>-1</v>
      </c>
      <c r="AY81">
        <v>0</v>
      </c>
      <c r="AZ81">
        <v>0</v>
      </c>
      <c r="BA81" t="s">
        <v>6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Y81*Source!I82</f>
        <v>1</v>
      </c>
      <c r="CY81">
        <f t="shared" si="9"/>
        <v>999.22</v>
      </c>
      <c r="CZ81">
        <f t="shared" si="10"/>
        <v>153.02000000000001</v>
      </c>
      <c r="DA81">
        <f t="shared" si="11"/>
        <v>6.53</v>
      </c>
      <c r="DB81">
        <v>0</v>
      </c>
    </row>
    <row r="82" spans="1:106" x14ac:dyDescent="0.2">
      <c r="A82">
        <f>ROW(Source!A82)</f>
        <v>82</v>
      </c>
      <c r="B82">
        <v>16670161</v>
      </c>
      <c r="C82">
        <v>16670575</v>
      </c>
      <c r="D82">
        <v>15164559</v>
      </c>
      <c r="E82">
        <v>17</v>
      </c>
      <c r="F82">
        <v>1</v>
      </c>
      <c r="G82">
        <v>1</v>
      </c>
      <c r="H82">
        <v>3</v>
      </c>
      <c r="I82" t="s">
        <v>481</v>
      </c>
      <c r="J82" t="s">
        <v>6</v>
      </c>
      <c r="K82" t="s">
        <v>482</v>
      </c>
      <c r="L82">
        <v>1374</v>
      </c>
      <c r="N82">
        <v>1013</v>
      </c>
      <c r="O82" t="s">
        <v>483</v>
      </c>
      <c r="P82" t="s">
        <v>483</v>
      </c>
      <c r="Q82">
        <v>1</v>
      </c>
      <c r="W82">
        <v>0</v>
      </c>
      <c r="X82">
        <v>-1731369543</v>
      </c>
      <c r="Y82">
        <v>0.5</v>
      </c>
      <c r="AA82">
        <v>1</v>
      </c>
      <c r="AB82">
        <v>0</v>
      </c>
      <c r="AC82">
        <v>0</v>
      </c>
      <c r="AD82">
        <v>0</v>
      </c>
      <c r="AE82">
        <v>1</v>
      </c>
      <c r="AF82">
        <v>0</v>
      </c>
      <c r="AG82">
        <v>0</v>
      </c>
      <c r="AH82">
        <v>0</v>
      </c>
      <c r="AI82">
        <v>1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6</v>
      </c>
      <c r="AT82">
        <v>0.5</v>
      </c>
      <c r="AU82" t="s">
        <v>6</v>
      </c>
      <c r="AV82">
        <v>0</v>
      </c>
      <c r="AW82">
        <v>2</v>
      </c>
      <c r="AX82">
        <v>16670589</v>
      </c>
      <c r="AY82">
        <v>1</v>
      </c>
      <c r="AZ82">
        <v>0</v>
      </c>
      <c r="BA82">
        <v>74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Y82*Source!I82</f>
        <v>4</v>
      </c>
      <c r="CY82">
        <f t="shared" si="9"/>
        <v>1</v>
      </c>
      <c r="CZ82">
        <f t="shared" si="10"/>
        <v>1</v>
      </c>
      <c r="DA82">
        <f t="shared" si="11"/>
        <v>1</v>
      </c>
      <c r="DB82">
        <v>0</v>
      </c>
    </row>
    <row r="83" spans="1:106" x14ac:dyDescent="0.2">
      <c r="A83">
        <f>ROW(Source!A87)</f>
        <v>87</v>
      </c>
      <c r="B83">
        <v>16670159</v>
      </c>
      <c r="C83">
        <v>16670592</v>
      </c>
      <c r="D83">
        <v>15436556</v>
      </c>
      <c r="E83">
        <v>1</v>
      </c>
      <c r="F83">
        <v>1</v>
      </c>
      <c r="G83">
        <v>1</v>
      </c>
      <c r="H83">
        <v>1</v>
      </c>
      <c r="I83" t="s">
        <v>464</v>
      </c>
      <c r="J83" t="s">
        <v>6</v>
      </c>
      <c r="K83" t="s">
        <v>465</v>
      </c>
      <c r="L83">
        <v>1191</v>
      </c>
      <c r="N83">
        <v>1013</v>
      </c>
      <c r="O83" t="s">
        <v>466</v>
      </c>
      <c r="P83" t="s">
        <v>466</v>
      </c>
      <c r="Q83">
        <v>1</v>
      </c>
      <c r="W83">
        <v>0</v>
      </c>
      <c r="X83">
        <v>1069510174</v>
      </c>
      <c r="Y83">
        <v>1.68</v>
      </c>
      <c r="AA83">
        <v>0</v>
      </c>
      <c r="AB83">
        <v>0</v>
      </c>
      <c r="AC83">
        <v>0</v>
      </c>
      <c r="AD83">
        <v>9.6199999999999992</v>
      </c>
      <c r="AE83">
        <v>0</v>
      </c>
      <c r="AF83">
        <v>0</v>
      </c>
      <c r="AG83">
        <v>0</v>
      </c>
      <c r="AH83">
        <v>9.6199999999999992</v>
      </c>
      <c r="AI83">
        <v>1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0</v>
      </c>
      <c r="AQ83">
        <v>0</v>
      </c>
      <c r="AR83">
        <v>0</v>
      </c>
      <c r="AS83" t="s">
        <v>6</v>
      </c>
      <c r="AT83">
        <v>1.68</v>
      </c>
      <c r="AU83" t="s">
        <v>6</v>
      </c>
      <c r="AV83">
        <v>1</v>
      </c>
      <c r="AW83">
        <v>2</v>
      </c>
      <c r="AX83">
        <v>16670601</v>
      </c>
      <c r="AY83">
        <v>1</v>
      </c>
      <c r="AZ83">
        <v>0</v>
      </c>
      <c r="BA83">
        <v>75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Y83*Source!I87</f>
        <v>714</v>
      </c>
      <c r="CY83">
        <f>AD83</f>
        <v>9.6199999999999992</v>
      </c>
      <c r="CZ83">
        <f>AH83</f>
        <v>9.6199999999999992</v>
      </c>
      <c r="DA83">
        <f>AL83</f>
        <v>1</v>
      </c>
      <c r="DB83">
        <v>0</v>
      </c>
    </row>
    <row r="84" spans="1:106" x14ac:dyDescent="0.2">
      <c r="A84">
        <f>ROW(Source!A87)</f>
        <v>87</v>
      </c>
      <c r="B84">
        <v>16670159</v>
      </c>
      <c r="C84">
        <v>16670592</v>
      </c>
      <c r="D84">
        <v>15165918</v>
      </c>
      <c r="E84">
        <v>1</v>
      </c>
      <c r="F84">
        <v>1</v>
      </c>
      <c r="G84">
        <v>1</v>
      </c>
      <c r="H84">
        <v>3</v>
      </c>
      <c r="I84" t="s">
        <v>467</v>
      </c>
      <c r="J84" t="s">
        <v>468</v>
      </c>
      <c r="K84" t="s">
        <v>469</v>
      </c>
      <c r="L84">
        <v>1346</v>
      </c>
      <c r="N84">
        <v>1009</v>
      </c>
      <c r="O84" t="s">
        <v>470</v>
      </c>
      <c r="P84" t="s">
        <v>470</v>
      </c>
      <c r="Q84">
        <v>1</v>
      </c>
      <c r="W84">
        <v>0</v>
      </c>
      <c r="X84">
        <v>1559187994</v>
      </c>
      <c r="Y84">
        <v>5.0000000000000001E-4</v>
      </c>
      <c r="AA84">
        <v>27.74</v>
      </c>
      <c r="AB84">
        <v>0</v>
      </c>
      <c r="AC84">
        <v>0</v>
      </c>
      <c r="AD84">
        <v>0</v>
      </c>
      <c r="AE84">
        <v>27.74</v>
      </c>
      <c r="AF84">
        <v>0</v>
      </c>
      <c r="AG84">
        <v>0</v>
      </c>
      <c r="AH84">
        <v>0</v>
      </c>
      <c r="AI84">
        <v>1</v>
      </c>
      <c r="AJ84">
        <v>1</v>
      </c>
      <c r="AK84">
        <v>1</v>
      </c>
      <c r="AL84">
        <v>1</v>
      </c>
      <c r="AN84">
        <v>0</v>
      </c>
      <c r="AO84">
        <v>1</v>
      </c>
      <c r="AP84">
        <v>0</v>
      </c>
      <c r="AQ84">
        <v>0</v>
      </c>
      <c r="AR84">
        <v>0</v>
      </c>
      <c r="AS84" t="s">
        <v>6</v>
      </c>
      <c r="AT84">
        <v>5.0000000000000001E-4</v>
      </c>
      <c r="AU84" t="s">
        <v>6</v>
      </c>
      <c r="AV84">
        <v>0</v>
      </c>
      <c r="AW84">
        <v>2</v>
      </c>
      <c r="AX84">
        <v>16670602</v>
      </c>
      <c r="AY84">
        <v>1</v>
      </c>
      <c r="AZ84">
        <v>0</v>
      </c>
      <c r="BA84">
        <v>76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Y84*Source!I87</f>
        <v>0.21249999999999999</v>
      </c>
      <c r="CY84">
        <f t="shared" ref="CY84:CY90" si="12">AA84</f>
        <v>27.74</v>
      </c>
      <c r="CZ84">
        <f t="shared" ref="CZ84:CZ90" si="13">AE84</f>
        <v>27.74</v>
      </c>
      <c r="DA84">
        <f t="shared" ref="DA84:DA90" si="14">AI84</f>
        <v>1</v>
      </c>
      <c r="DB84">
        <v>0</v>
      </c>
    </row>
    <row r="85" spans="1:106" x14ac:dyDescent="0.2">
      <c r="A85">
        <f>ROW(Source!A87)</f>
        <v>87</v>
      </c>
      <c r="B85">
        <v>16670159</v>
      </c>
      <c r="C85">
        <v>16670592</v>
      </c>
      <c r="D85">
        <v>15170072</v>
      </c>
      <c r="E85">
        <v>1</v>
      </c>
      <c r="F85">
        <v>1</v>
      </c>
      <c r="G85">
        <v>1</v>
      </c>
      <c r="H85">
        <v>3</v>
      </c>
      <c r="I85" t="s">
        <v>471</v>
      </c>
      <c r="J85" t="s">
        <v>472</v>
      </c>
      <c r="K85" t="s">
        <v>473</v>
      </c>
      <c r="L85">
        <v>1355</v>
      </c>
      <c r="N85">
        <v>1010</v>
      </c>
      <c r="O85" t="s">
        <v>371</v>
      </c>
      <c r="P85" t="s">
        <v>371</v>
      </c>
      <c r="Q85">
        <v>100</v>
      </c>
      <c r="W85">
        <v>0</v>
      </c>
      <c r="X85">
        <v>-66531260</v>
      </c>
      <c r="Y85">
        <v>2.5000000000000001E-2</v>
      </c>
      <c r="AA85">
        <v>83</v>
      </c>
      <c r="AB85">
        <v>0</v>
      </c>
      <c r="AC85">
        <v>0</v>
      </c>
      <c r="AD85">
        <v>0</v>
      </c>
      <c r="AE85">
        <v>83</v>
      </c>
      <c r="AF85">
        <v>0</v>
      </c>
      <c r="AG85">
        <v>0</v>
      </c>
      <c r="AH85">
        <v>0</v>
      </c>
      <c r="AI85">
        <v>1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6</v>
      </c>
      <c r="AT85">
        <v>2.5000000000000001E-2</v>
      </c>
      <c r="AU85" t="s">
        <v>6</v>
      </c>
      <c r="AV85">
        <v>0</v>
      </c>
      <c r="AW85">
        <v>2</v>
      </c>
      <c r="AX85">
        <v>16670603</v>
      </c>
      <c r="AY85">
        <v>1</v>
      </c>
      <c r="AZ85">
        <v>0</v>
      </c>
      <c r="BA85">
        <v>77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Y85*Source!I87</f>
        <v>10.625</v>
      </c>
      <c r="CY85">
        <f t="shared" si="12"/>
        <v>83</v>
      </c>
      <c r="CZ85">
        <f t="shared" si="13"/>
        <v>83</v>
      </c>
      <c r="DA85">
        <f t="shared" si="14"/>
        <v>1</v>
      </c>
      <c r="DB85">
        <v>0</v>
      </c>
    </row>
    <row r="86" spans="1:106" x14ac:dyDescent="0.2">
      <c r="A86">
        <f>ROW(Source!A87)</f>
        <v>87</v>
      </c>
      <c r="B86">
        <v>16670159</v>
      </c>
      <c r="C86">
        <v>16670592</v>
      </c>
      <c r="D86">
        <v>15171982</v>
      </c>
      <c r="E86">
        <v>1</v>
      </c>
      <c r="F86">
        <v>1</v>
      </c>
      <c r="G86">
        <v>1</v>
      </c>
      <c r="H86">
        <v>3</v>
      </c>
      <c r="I86" t="s">
        <v>474</v>
      </c>
      <c r="J86" t="s">
        <v>475</v>
      </c>
      <c r="K86" t="s">
        <v>476</v>
      </c>
      <c r="L86">
        <v>1348</v>
      </c>
      <c r="N86">
        <v>1009</v>
      </c>
      <c r="O86" t="s">
        <v>477</v>
      </c>
      <c r="P86" t="s">
        <v>477</v>
      </c>
      <c r="Q86">
        <v>1000</v>
      </c>
      <c r="W86">
        <v>0</v>
      </c>
      <c r="X86">
        <v>-1421715385</v>
      </c>
      <c r="Y86">
        <v>1.0000000000000001E-5</v>
      </c>
      <c r="AA86">
        <v>729.98</v>
      </c>
      <c r="AB86">
        <v>0</v>
      </c>
      <c r="AC86">
        <v>0</v>
      </c>
      <c r="AD86">
        <v>0</v>
      </c>
      <c r="AE86">
        <v>729.98</v>
      </c>
      <c r="AF86">
        <v>0</v>
      </c>
      <c r="AG86">
        <v>0</v>
      </c>
      <c r="AH86">
        <v>0</v>
      </c>
      <c r="AI86">
        <v>1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6</v>
      </c>
      <c r="AT86">
        <v>1.0000000000000001E-5</v>
      </c>
      <c r="AU86" t="s">
        <v>6</v>
      </c>
      <c r="AV86">
        <v>0</v>
      </c>
      <c r="AW86">
        <v>2</v>
      </c>
      <c r="AX86">
        <v>16670604</v>
      </c>
      <c r="AY86">
        <v>1</v>
      </c>
      <c r="AZ86">
        <v>0</v>
      </c>
      <c r="BA86">
        <v>78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Y86*Source!I87</f>
        <v>4.2500000000000003E-3</v>
      </c>
      <c r="CY86">
        <f t="shared" si="12"/>
        <v>729.98</v>
      </c>
      <c r="CZ86">
        <f t="shared" si="13"/>
        <v>729.98</v>
      </c>
      <c r="DA86">
        <f t="shared" si="14"/>
        <v>1</v>
      </c>
      <c r="DB86">
        <v>0</v>
      </c>
    </row>
    <row r="87" spans="1:106" x14ac:dyDescent="0.2">
      <c r="A87">
        <f>ROW(Source!A87)</f>
        <v>87</v>
      </c>
      <c r="B87">
        <v>16670159</v>
      </c>
      <c r="C87">
        <v>16670592</v>
      </c>
      <c r="D87">
        <v>15195043</v>
      </c>
      <c r="E87">
        <v>1</v>
      </c>
      <c r="F87">
        <v>1</v>
      </c>
      <c r="G87">
        <v>1</v>
      </c>
      <c r="H87">
        <v>3</v>
      </c>
      <c r="I87" t="s">
        <v>478</v>
      </c>
      <c r="J87" t="s">
        <v>479</v>
      </c>
      <c r="K87" t="s">
        <v>480</v>
      </c>
      <c r="L87">
        <v>1346</v>
      </c>
      <c r="N87">
        <v>1009</v>
      </c>
      <c r="O87" t="s">
        <v>470</v>
      </c>
      <c r="P87" t="s">
        <v>470</v>
      </c>
      <c r="Q87">
        <v>1</v>
      </c>
      <c r="W87">
        <v>0</v>
      </c>
      <c r="X87">
        <v>-1726842289</v>
      </c>
      <c r="Y87">
        <v>5.0000000000000001E-3</v>
      </c>
      <c r="AA87">
        <v>65.75</v>
      </c>
      <c r="AB87">
        <v>0</v>
      </c>
      <c r="AC87">
        <v>0</v>
      </c>
      <c r="AD87">
        <v>0</v>
      </c>
      <c r="AE87">
        <v>65.75</v>
      </c>
      <c r="AF87">
        <v>0</v>
      </c>
      <c r="AG87">
        <v>0</v>
      </c>
      <c r="AH87">
        <v>0</v>
      </c>
      <c r="AI87">
        <v>1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0</v>
      </c>
      <c r="AQ87">
        <v>0</v>
      </c>
      <c r="AR87">
        <v>0</v>
      </c>
      <c r="AS87" t="s">
        <v>6</v>
      </c>
      <c r="AT87">
        <v>5.0000000000000001E-3</v>
      </c>
      <c r="AU87" t="s">
        <v>6</v>
      </c>
      <c r="AV87">
        <v>0</v>
      </c>
      <c r="AW87">
        <v>2</v>
      </c>
      <c r="AX87">
        <v>16670605</v>
      </c>
      <c r="AY87">
        <v>1</v>
      </c>
      <c r="AZ87">
        <v>0</v>
      </c>
      <c r="BA87">
        <v>79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Y87*Source!I87</f>
        <v>2.125</v>
      </c>
      <c r="CY87">
        <f t="shared" si="12"/>
        <v>65.75</v>
      </c>
      <c r="CZ87">
        <f t="shared" si="13"/>
        <v>65.75</v>
      </c>
      <c r="DA87">
        <f t="shared" si="14"/>
        <v>1</v>
      </c>
      <c r="DB87">
        <v>0</v>
      </c>
    </row>
    <row r="88" spans="1:106" x14ac:dyDescent="0.2">
      <c r="A88">
        <f>ROW(Source!A87)</f>
        <v>87</v>
      </c>
      <c r="B88">
        <v>16670159</v>
      </c>
      <c r="C88">
        <v>16670592</v>
      </c>
      <c r="D88">
        <v>15237627</v>
      </c>
      <c r="E88">
        <v>1</v>
      </c>
      <c r="F88">
        <v>1</v>
      </c>
      <c r="G88">
        <v>1</v>
      </c>
      <c r="H88">
        <v>3</v>
      </c>
      <c r="I88" t="s">
        <v>134</v>
      </c>
      <c r="J88" t="s">
        <v>137</v>
      </c>
      <c r="K88" t="s">
        <v>135</v>
      </c>
      <c r="L88">
        <v>1358</v>
      </c>
      <c r="N88">
        <v>1010</v>
      </c>
      <c r="O88" t="s">
        <v>136</v>
      </c>
      <c r="P88" t="s">
        <v>136</v>
      </c>
      <c r="Q88">
        <v>10</v>
      </c>
      <c r="W88">
        <v>0</v>
      </c>
      <c r="X88">
        <v>-1785852769</v>
      </c>
      <c r="Y88">
        <v>9.2705999999999997E-2</v>
      </c>
      <c r="AA88">
        <v>1165.22</v>
      </c>
      <c r="AB88">
        <v>0</v>
      </c>
      <c r="AC88">
        <v>0</v>
      </c>
      <c r="AD88">
        <v>0</v>
      </c>
      <c r="AE88">
        <v>1165.22</v>
      </c>
      <c r="AF88">
        <v>0</v>
      </c>
      <c r="AG88">
        <v>0</v>
      </c>
      <c r="AH88">
        <v>0</v>
      </c>
      <c r="AI88">
        <v>1</v>
      </c>
      <c r="AJ88">
        <v>1</v>
      </c>
      <c r="AK88">
        <v>1</v>
      </c>
      <c r="AL88">
        <v>1</v>
      </c>
      <c r="AN88">
        <v>0</v>
      </c>
      <c r="AO88">
        <v>0</v>
      </c>
      <c r="AP88">
        <v>0</v>
      </c>
      <c r="AQ88">
        <v>0</v>
      </c>
      <c r="AR88">
        <v>0</v>
      </c>
      <c r="AS88" t="s">
        <v>6</v>
      </c>
      <c r="AT88">
        <v>9.2705999999999997E-2</v>
      </c>
      <c r="AU88" t="s">
        <v>6</v>
      </c>
      <c r="AV88">
        <v>0</v>
      </c>
      <c r="AW88">
        <v>1</v>
      </c>
      <c r="AX88">
        <v>-1</v>
      </c>
      <c r="AY88">
        <v>0</v>
      </c>
      <c r="AZ88">
        <v>0</v>
      </c>
      <c r="BA88" t="s">
        <v>6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Y88*Source!I87</f>
        <v>39.40005</v>
      </c>
      <c r="CY88">
        <f t="shared" si="12"/>
        <v>1165.22</v>
      </c>
      <c r="CZ88">
        <f t="shared" si="13"/>
        <v>1165.22</v>
      </c>
      <c r="DA88">
        <f t="shared" si="14"/>
        <v>1</v>
      </c>
      <c r="DB88">
        <v>0</v>
      </c>
    </row>
    <row r="89" spans="1:106" x14ac:dyDescent="0.2">
      <c r="A89">
        <f>ROW(Source!A87)</f>
        <v>87</v>
      </c>
      <c r="B89">
        <v>16670159</v>
      </c>
      <c r="C89">
        <v>16670592</v>
      </c>
      <c r="D89">
        <v>15237796</v>
      </c>
      <c r="E89">
        <v>1</v>
      </c>
      <c r="F89">
        <v>1</v>
      </c>
      <c r="G89">
        <v>1</v>
      </c>
      <c r="H89">
        <v>3</v>
      </c>
      <c r="I89" t="s">
        <v>139</v>
      </c>
      <c r="J89" t="s">
        <v>141</v>
      </c>
      <c r="K89" t="s">
        <v>140</v>
      </c>
      <c r="L89">
        <v>1358</v>
      </c>
      <c r="N89">
        <v>1010</v>
      </c>
      <c r="O89" t="s">
        <v>136</v>
      </c>
      <c r="P89" t="s">
        <v>136</v>
      </c>
      <c r="Q89">
        <v>10</v>
      </c>
      <c r="W89">
        <v>0</v>
      </c>
      <c r="X89">
        <v>420604873</v>
      </c>
      <c r="Y89">
        <v>7.2940000000000001E-3</v>
      </c>
      <c r="AA89">
        <v>1066.43</v>
      </c>
      <c r="AB89">
        <v>0</v>
      </c>
      <c r="AC89">
        <v>0</v>
      </c>
      <c r="AD89">
        <v>0</v>
      </c>
      <c r="AE89">
        <v>1066.43</v>
      </c>
      <c r="AF89">
        <v>0</v>
      </c>
      <c r="AG89">
        <v>0</v>
      </c>
      <c r="AH89">
        <v>0</v>
      </c>
      <c r="AI89">
        <v>1</v>
      </c>
      <c r="AJ89">
        <v>1</v>
      </c>
      <c r="AK89">
        <v>1</v>
      </c>
      <c r="AL89">
        <v>1</v>
      </c>
      <c r="AN89">
        <v>0</v>
      </c>
      <c r="AO89">
        <v>0</v>
      </c>
      <c r="AP89">
        <v>0</v>
      </c>
      <c r="AQ89">
        <v>0</v>
      </c>
      <c r="AR89">
        <v>0</v>
      </c>
      <c r="AS89" t="s">
        <v>6</v>
      </c>
      <c r="AT89">
        <v>7.2940000000000001E-3</v>
      </c>
      <c r="AU89" t="s">
        <v>6</v>
      </c>
      <c r="AV89">
        <v>0</v>
      </c>
      <c r="AW89">
        <v>1</v>
      </c>
      <c r="AX89">
        <v>-1</v>
      </c>
      <c r="AY89">
        <v>0</v>
      </c>
      <c r="AZ89">
        <v>0</v>
      </c>
      <c r="BA89" t="s">
        <v>6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Y89*Source!I87</f>
        <v>3.0999500000000002</v>
      </c>
      <c r="CY89">
        <f t="shared" si="12"/>
        <v>1066.43</v>
      </c>
      <c r="CZ89">
        <f t="shared" si="13"/>
        <v>1066.43</v>
      </c>
      <c r="DA89">
        <f t="shared" si="14"/>
        <v>1</v>
      </c>
      <c r="DB89">
        <v>0</v>
      </c>
    </row>
    <row r="90" spans="1:106" x14ac:dyDescent="0.2">
      <c r="A90">
        <f>ROW(Source!A87)</f>
        <v>87</v>
      </c>
      <c r="B90">
        <v>16670159</v>
      </c>
      <c r="C90">
        <v>16670592</v>
      </c>
      <c r="D90">
        <v>15164559</v>
      </c>
      <c r="E90">
        <v>17</v>
      </c>
      <c r="F90">
        <v>1</v>
      </c>
      <c r="G90">
        <v>1</v>
      </c>
      <c r="H90">
        <v>3</v>
      </c>
      <c r="I90" t="s">
        <v>481</v>
      </c>
      <c r="J90" t="s">
        <v>6</v>
      </c>
      <c r="K90" t="s">
        <v>482</v>
      </c>
      <c r="L90">
        <v>1374</v>
      </c>
      <c r="N90">
        <v>1013</v>
      </c>
      <c r="O90" t="s">
        <v>483</v>
      </c>
      <c r="P90" t="s">
        <v>483</v>
      </c>
      <c r="Q90">
        <v>1</v>
      </c>
      <c r="W90">
        <v>0</v>
      </c>
      <c r="X90">
        <v>-1731369543</v>
      </c>
      <c r="Y90">
        <v>0.32</v>
      </c>
      <c r="AA90">
        <v>1</v>
      </c>
      <c r="AB90">
        <v>0</v>
      </c>
      <c r="AC90">
        <v>0</v>
      </c>
      <c r="AD90">
        <v>0</v>
      </c>
      <c r="AE90">
        <v>1</v>
      </c>
      <c r="AF90">
        <v>0</v>
      </c>
      <c r="AG90">
        <v>0</v>
      </c>
      <c r="AH90">
        <v>0</v>
      </c>
      <c r="AI90">
        <v>1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6</v>
      </c>
      <c r="AT90">
        <v>0.32</v>
      </c>
      <c r="AU90" t="s">
        <v>6</v>
      </c>
      <c r="AV90">
        <v>0</v>
      </c>
      <c r="AW90">
        <v>2</v>
      </c>
      <c r="AX90">
        <v>16670606</v>
      </c>
      <c r="AY90">
        <v>1</v>
      </c>
      <c r="AZ90">
        <v>0</v>
      </c>
      <c r="BA90">
        <v>80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Y90*Source!I87</f>
        <v>136</v>
      </c>
      <c r="CY90">
        <f t="shared" si="12"/>
        <v>1</v>
      </c>
      <c r="CZ90">
        <f t="shared" si="13"/>
        <v>1</v>
      </c>
      <c r="DA90">
        <f t="shared" si="14"/>
        <v>1</v>
      </c>
      <c r="DB90">
        <v>0</v>
      </c>
    </row>
    <row r="91" spans="1:106" x14ac:dyDescent="0.2">
      <c r="A91">
        <f>ROW(Source!A88)</f>
        <v>88</v>
      </c>
      <c r="B91">
        <v>16670161</v>
      </c>
      <c r="C91">
        <v>16670592</v>
      </c>
      <c r="D91">
        <v>15436556</v>
      </c>
      <c r="E91">
        <v>1</v>
      </c>
      <c r="F91">
        <v>1</v>
      </c>
      <c r="G91">
        <v>1</v>
      </c>
      <c r="H91">
        <v>1</v>
      </c>
      <c r="I91" t="s">
        <v>464</v>
      </c>
      <c r="J91" t="s">
        <v>6</v>
      </c>
      <c r="K91" t="s">
        <v>465</v>
      </c>
      <c r="L91">
        <v>1191</v>
      </c>
      <c r="N91">
        <v>1013</v>
      </c>
      <c r="O91" t="s">
        <v>466</v>
      </c>
      <c r="P91" t="s">
        <v>466</v>
      </c>
      <c r="Q91">
        <v>1</v>
      </c>
      <c r="W91">
        <v>0</v>
      </c>
      <c r="X91">
        <v>1069510174</v>
      </c>
      <c r="Y91">
        <v>1.68</v>
      </c>
      <c r="AA91">
        <v>0</v>
      </c>
      <c r="AB91">
        <v>0</v>
      </c>
      <c r="AC91">
        <v>0</v>
      </c>
      <c r="AD91">
        <v>62.82</v>
      </c>
      <c r="AE91">
        <v>0</v>
      </c>
      <c r="AF91">
        <v>0</v>
      </c>
      <c r="AG91">
        <v>0</v>
      </c>
      <c r="AH91">
        <v>9.6199999999999992</v>
      </c>
      <c r="AI91">
        <v>1</v>
      </c>
      <c r="AJ91">
        <v>1</v>
      </c>
      <c r="AK91">
        <v>1</v>
      </c>
      <c r="AL91">
        <v>6.53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6</v>
      </c>
      <c r="AT91">
        <v>1.68</v>
      </c>
      <c r="AU91" t="s">
        <v>6</v>
      </c>
      <c r="AV91">
        <v>1</v>
      </c>
      <c r="AW91">
        <v>2</v>
      </c>
      <c r="AX91">
        <v>16670601</v>
      </c>
      <c r="AY91">
        <v>1</v>
      </c>
      <c r="AZ91">
        <v>0</v>
      </c>
      <c r="BA91">
        <v>81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Y91*Source!I88</f>
        <v>714</v>
      </c>
      <c r="CY91">
        <f>AD91</f>
        <v>62.82</v>
      </c>
      <c r="CZ91">
        <f>AH91</f>
        <v>9.6199999999999992</v>
      </c>
      <c r="DA91">
        <f>AL91</f>
        <v>6.53</v>
      </c>
      <c r="DB91">
        <v>0</v>
      </c>
    </row>
    <row r="92" spans="1:106" x14ac:dyDescent="0.2">
      <c r="A92">
        <f>ROW(Source!A88)</f>
        <v>88</v>
      </c>
      <c r="B92">
        <v>16670161</v>
      </c>
      <c r="C92">
        <v>16670592</v>
      </c>
      <c r="D92">
        <v>15165918</v>
      </c>
      <c r="E92">
        <v>1</v>
      </c>
      <c r="F92">
        <v>1</v>
      </c>
      <c r="G92">
        <v>1</v>
      </c>
      <c r="H92">
        <v>3</v>
      </c>
      <c r="I92" t="s">
        <v>467</v>
      </c>
      <c r="J92" t="s">
        <v>468</v>
      </c>
      <c r="K92" t="s">
        <v>469</v>
      </c>
      <c r="L92">
        <v>1346</v>
      </c>
      <c r="N92">
        <v>1009</v>
      </c>
      <c r="O92" t="s">
        <v>470</v>
      </c>
      <c r="P92" t="s">
        <v>470</v>
      </c>
      <c r="Q92">
        <v>1</v>
      </c>
      <c r="W92">
        <v>0</v>
      </c>
      <c r="X92">
        <v>1559187994</v>
      </c>
      <c r="Y92">
        <v>5.0000000000000001E-4</v>
      </c>
      <c r="AA92">
        <v>181.14</v>
      </c>
      <c r="AB92">
        <v>0</v>
      </c>
      <c r="AC92">
        <v>0</v>
      </c>
      <c r="AD92">
        <v>0</v>
      </c>
      <c r="AE92">
        <v>27.74</v>
      </c>
      <c r="AF92">
        <v>0</v>
      </c>
      <c r="AG92">
        <v>0</v>
      </c>
      <c r="AH92">
        <v>0</v>
      </c>
      <c r="AI92">
        <v>6.53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6</v>
      </c>
      <c r="AT92">
        <v>5.0000000000000001E-4</v>
      </c>
      <c r="AU92" t="s">
        <v>6</v>
      </c>
      <c r="AV92">
        <v>0</v>
      </c>
      <c r="AW92">
        <v>2</v>
      </c>
      <c r="AX92">
        <v>16670602</v>
      </c>
      <c r="AY92">
        <v>1</v>
      </c>
      <c r="AZ92">
        <v>0</v>
      </c>
      <c r="BA92">
        <v>82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Y92*Source!I88</f>
        <v>0.21249999999999999</v>
      </c>
      <c r="CY92">
        <f t="shared" ref="CY92:CY98" si="15">AA92</f>
        <v>181.14</v>
      </c>
      <c r="CZ92">
        <f t="shared" ref="CZ92:CZ98" si="16">AE92</f>
        <v>27.74</v>
      </c>
      <c r="DA92">
        <f t="shared" ref="DA92:DA98" si="17">AI92</f>
        <v>6.53</v>
      </c>
      <c r="DB92">
        <v>0</v>
      </c>
    </row>
    <row r="93" spans="1:106" x14ac:dyDescent="0.2">
      <c r="A93">
        <f>ROW(Source!A88)</f>
        <v>88</v>
      </c>
      <c r="B93">
        <v>16670161</v>
      </c>
      <c r="C93">
        <v>16670592</v>
      </c>
      <c r="D93">
        <v>15170072</v>
      </c>
      <c r="E93">
        <v>1</v>
      </c>
      <c r="F93">
        <v>1</v>
      </c>
      <c r="G93">
        <v>1</v>
      </c>
      <c r="H93">
        <v>3</v>
      </c>
      <c r="I93" t="s">
        <v>471</v>
      </c>
      <c r="J93" t="s">
        <v>472</v>
      </c>
      <c r="K93" t="s">
        <v>473</v>
      </c>
      <c r="L93">
        <v>1355</v>
      </c>
      <c r="N93">
        <v>1010</v>
      </c>
      <c r="O93" t="s">
        <v>371</v>
      </c>
      <c r="P93" t="s">
        <v>371</v>
      </c>
      <c r="Q93">
        <v>100</v>
      </c>
      <c r="W93">
        <v>0</v>
      </c>
      <c r="X93">
        <v>-66531260</v>
      </c>
      <c r="Y93">
        <v>2.5000000000000001E-2</v>
      </c>
      <c r="AA93">
        <v>541.99</v>
      </c>
      <c r="AB93">
        <v>0</v>
      </c>
      <c r="AC93">
        <v>0</v>
      </c>
      <c r="AD93">
        <v>0</v>
      </c>
      <c r="AE93">
        <v>83</v>
      </c>
      <c r="AF93">
        <v>0</v>
      </c>
      <c r="AG93">
        <v>0</v>
      </c>
      <c r="AH93">
        <v>0</v>
      </c>
      <c r="AI93">
        <v>6.53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0</v>
      </c>
      <c r="AQ93">
        <v>0</v>
      </c>
      <c r="AR93">
        <v>0</v>
      </c>
      <c r="AS93" t="s">
        <v>6</v>
      </c>
      <c r="AT93">
        <v>2.5000000000000001E-2</v>
      </c>
      <c r="AU93" t="s">
        <v>6</v>
      </c>
      <c r="AV93">
        <v>0</v>
      </c>
      <c r="AW93">
        <v>2</v>
      </c>
      <c r="AX93">
        <v>16670603</v>
      </c>
      <c r="AY93">
        <v>1</v>
      </c>
      <c r="AZ93">
        <v>0</v>
      </c>
      <c r="BA93">
        <v>83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Y93*Source!I88</f>
        <v>10.625</v>
      </c>
      <c r="CY93">
        <f t="shared" si="15"/>
        <v>541.99</v>
      </c>
      <c r="CZ93">
        <f t="shared" si="16"/>
        <v>83</v>
      </c>
      <c r="DA93">
        <f t="shared" si="17"/>
        <v>6.53</v>
      </c>
      <c r="DB93">
        <v>0</v>
      </c>
    </row>
    <row r="94" spans="1:106" x14ac:dyDescent="0.2">
      <c r="A94">
        <f>ROW(Source!A88)</f>
        <v>88</v>
      </c>
      <c r="B94">
        <v>16670161</v>
      </c>
      <c r="C94">
        <v>16670592</v>
      </c>
      <c r="D94">
        <v>15171982</v>
      </c>
      <c r="E94">
        <v>1</v>
      </c>
      <c r="F94">
        <v>1</v>
      </c>
      <c r="G94">
        <v>1</v>
      </c>
      <c r="H94">
        <v>3</v>
      </c>
      <c r="I94" t="s">
        <v>474</v>
      </c>
      <c r="J94" t="s">
        <v>475</v>
      </c>
      <c r="K94" t="s">
        <v>476</v>
      </c>
      <c r="L94">
        <v>1348</v>
      </c>
      <c r="N94">
        <v>1009</v>
      </c>
      <c r="O94" t="s">
        <v>477</v>
      </c>
      <c r="P94" t="s">
        <v>477</v>
      </c>
      <c r="Q94">
        <v>1000</v>
      </c>
      <c r="W94">
        <v>0</v>
      </c>
      <c r="X94">
        <v>-1421715385</v>
      </c>
      <c r="Y94">
        <v>1.0000000000000001E-5</v>
      </c>
      <c r="AA94">
        <v>4766.7700000000004</v>
      </c>
      <c r="AB94">
        <v>0</v>
      </c>
      <c r="AC94">
        <v>0</v>
      </c>
      <c r="AD94">
        <v>0</v>
      </c>
      <c r="AE94">
        <v>729.98</v>
      </c>
      <c r="AF94">
        <v>0</v>
      </c>
      <c r="AG94">
        <v>0</v>
      </c>
      <c r="AH94">
        <v>0</v>
      </c>
      <c r="AI94">
        <v>6.53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6</v>
      </c>
      <c r="AT94">
        <v>1.0000000000000001E-5</v>
      </c>
      <c r="AU94" t="s">
        <v>6</v>
      </c>
      <c r="AV94">
        <v>0</v>
      </c>
      <c r="AW94">
        <v>2</v>
      </c>
      <c r="AX94">
        <v>16670604</v>
      </c>
      <c r="AY94">
        <v>1</v>
      </c>
      <c r="AZ94">
        <v>0</v>
      </c>
      <c r="BA94">
        <v>84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Y94*Source!I88</f>
        <v>4.2500000000000003E-3</v>
      </c>
      <c r="CY94">
        <f t="shared" si="15"/>
        <v>4766.7700000000004</v>
      </c>
      <c r="CZ94">
        <f t="shared" si="16"/>
        <v>729.98</v>
      </c>
      <c r="DA94">
        <f t="shared" si="17"/>
        <v>6.53</v>
      </c>
      <c r="DB94">
        <v>0</v>
      </c>
    </row>
    <row r="95" spans="1:106" x14ac:dyDescent="0.2">
      <c r="A95">
        <f>ROW(Source!A88)</f>
        <v>88</v>
      </c>
      <c r="B95">
        <v>16670161</v>
      </c>
      <c r="C95">
        <v>16670592</v>
      </c>
      <c r="D95">
        <v>15195043</v>
      </c>
      <c r="E95">
        <v>1</v>
      </c>
      <c r="F95">
        <v>1</v>
      </c>
      <c r="G95">
        <v>1</v>
      </c>
      <c r="H95">
        <v>3</v>
      </c>
      <c r="I95" t="s">
        <v>478</v>
      </c>
      <c r="J95" t="s">
        <v>479</v>
      </c>
      <c r="K95" t="s">
        <v>480</v>
      </c>
      <c r="L95">
        <v>1346</v>
      </c>
      <c r="N95">
        <v>1009</v>
      </c>
      <c r="O95" t="s">
        <v>470</v>
      </c>
      <c r="P95" t="s">
        <v>470</v>
      </c>
      <c r="Q95">
        <v>1</v>
      </c>
      <c r="W95">
        <v>0</v>
      </c>
      <c r="X95">
        <v>-1726842289</v>
      </c>
      <c r="Y95">
        <v>5.0000000000000001E-3</v>
      </c>
      <c r="AA95">
        <v>429.35</v>
      </c>
      <c r="AB95">
        <v>0</v>
      </c>
      <c r="AC95">
        <v>0</v>
      </c>
      <c r="AD95">
        <v>0</v>
      </c>
      <c r="AE95">
        <v>65.75</v>
      </c>
      <c r="AF95">
        <v>0</v>
      </c>
      <c r="AG95">
        <v>0</v>
      </c>
      <c r="AH95">
        <v>0</v>
      </c>
      <c r="AI95">
        <v>6.53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0</v>
      </c>
      <c r="AQ95">
        <v>0</v>
      </c>
      <c r="AR95">
        <v>0</v>
      </c>
      <c r="AS95" t="s">
        <v>6</v>
      </c>
      <c r="AT95">
        <v>5.0000000000000001E-3</v>
      </c>
      <c r="AU95" t="s">
        <v>6</v>
      </c>
      <c r="AV95">
        <v>0</v>
      </c>
      <c r="AW95">
        <v>2</v>
      </c>
      <c r="AX95">
        <v>16670605</v>
      </c>
      <c r="AY95">
        <v>1</v>
      </c>
      <c r="AZ95">
        <v>0</v>
      </c>
      <c r="BA95">
        <v>85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Y95*Source!I88</f>
        <v>2.125</v>
      </c>
      <c r="CY95">
        <f t="shared" si="15"/>
        <v>429.35</v>
      </c>
      <c r="CZ95">
        <f t="shared" si="16"/>
        <v>65.75</v>
      </c>
      <c r="DA95">
        <f t="shared" si="17"/>
        <v>6.53</v>
      </c>
      <c r="DB95">
        <v>0</v>
      </c>
    </row>
    <row r="96" spans="1:106" x14ac:dyDescent="0.2">
      <c r="A96">
        <f>ROW(Source!A88)</f>
        <v>88</v>
      </c>
      <c r="B96">
        <v>16670161</v>
      </c>
      <c r="C96">
        <v>16670592</v>
      </c>
      <c r="D96">
        <v>15237627</v>
      </c>
      <c r="E96">
        <v>1</v>
      </c>
      <c r="F96">
        <v>1</v>
      </c>
      <c r="G96">
        <v>1</v>
      </c>
      <c r="H96">
        <v>3</v>
      </c>
      <c r="I96" t="s">
        <v>134</v>
      </c>
      <c r="J96" t="s">
        <v>137</v>
      </c>
      <c r="K96" t="s">
        <v>135</v>
      </c>
      <c r="L96">
        <v>1358</v>
      </c>
      <c r="N96">
        <v>1010</v>
      </c>
      <c r="O96" t="s">
        <v>136</v>
      </c>
      <c r="P96" t="s">
        <v>136</v>
      </c>
      <c r="Q96">
        <v>10</v>
      </c>
      <c r="W96">
        <v>0</v>
      </c>
      <c r="X96">
        <v>-1785852769</v>
      </c>
      <c r="Y96">
        <v>9.2705999999999997E-2</v>
      </c>
      <c r="AA96">
        <v>7608.89</v>
      </c>
      <c r="AB96">
        <v>0</v>
      </c>
      <c r="AC96">
        <v>0</v>
      </c>
      <c r="AD96">
        <v>0</v>
      </c>
      <c r="AE96">
        <v>1165.22</v>
      </c>
      <c r="AF96">
        <v>0</v>
      </c>
      <c r="AG96">
        <v>0</v>
      </c>
      <c r="AH96">
        <v>0</v>
      </c>
      <c r="AI96">
        <v>6.53</v>
      </c>
      <c r="AJ96">
        <v>1</v>
      </c>
      <c r="AK96">
        <v>1</v>
      </c>
      <c r="AL96">
        <v>1</v>
      </c>
      <c r="AN96">
        <v>0</v>
      </c>
      <c r="AO96">
        <v>0</v>
      </c>
      <c r="AP96">
        <v>0</v>
      </c>
      <c r="AQ96">
        <v>0</v>
      </c>
      <c r="AR96">
        <v>0</v>
      </c>
      <c r="AS96" t="s">
        <v>6</v>
      </c>
      <c r="AT96">
        <v>9.2705999999999997E-2</v>
      </c>
      <c r="AU96" t="s">
        <v>6</v>
      </c>
      <c r="AV96">
        <v>0</v>
      </c>
      <c r="AW96">
        <v>1</v>
      </c>
      <c r="AX96">
        <v>-1</v>
      </c>
      <c r="AY96">
        <v>0</v>
      </c>
      <c r="AZ96">
        <v>0</v>
      </c>
      <c r="BA96" t="s">
        <v>6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Y96*Source!I88</f>
        <v>39.40005</v>
      </c>
      <c r="CY96">
        <f t="shared" si="15"/>
        <v>7608.89</v>
      </c>
      <c r="CZ96">
        <f t="shared" si="16"/>
        <v>1165.22</v>
      </c>
      <c r="DA96">
        <f t="shared" si="17"/>
        <v>6.53</v>
      </c>
      <c r="DB96">
        <v>0</v>
      </c>
    </row>
    <row r="97" spans="1:106" x14ac:dyDescent="0.2">
      <c r="A97">
        <f>ROW(Source!A88)</f>
        <v>88</v>
      </c>
      <c r="B97">
        <v>16670161</v>
      </c>
      <c r="C97">
        <v>16670592</v>
      </c>
      <c r="D97">
        <v>15237796</v>
      </c>
      <c r="E97">
        <v>1</v>
      </c>
      <c r="F97">
        <v>1</v>
      </c>
      <c r="G97">
        <v>1</v>
      </c>
      <c r="H97">
        <v>3</v>
      </c>
      <c r="I97" t="s">
        <v>139</v>
      </c>
      <c r="J97" t="s">
        <v>141</v>
      </c>
      <c r="K97" t="s">
        <v>140</v>
      </c>
      <c r="L97">
        <v>1358</v>
      </c>
      <c r="N97">
        <v>1010</v>
      </c>
      <c r="O97" t="s">
        <v>136</v>
      </c>
      <c r="P97" t="s">
        <v>136</v>
      </c>
      <c r="Q97">
        <v>10</v>
      </c>
      <c r="W97">
        <v>0</v>
      </c>
      <c r="X97">
        <v>420604873</v>
      </c>
      <c r="Y97">
        <v>7.2940000000000001E-3</v>
      </c>
      <c r="AA97">
        <v>6963.79</v>
      </c>
      <c r="AB97">
        <v>0</v>
      </c>
      <c r="AC97">
        <v>0</v>
      </c>
      <c r="AD97">
        <v>0</v>
      </c>
      <c r="AE97">
        <v>1066.43</v>
      </c>
      <c r="AF97">
        <v>0</v>
      </c>
      <c r="AG97">
        <v>0</v>
      </c>
      <c r="AH97">
        <v>0</v>
      </c>
      <c r="AI97">
        <v>6.53</v>
      </c>
      <c r="AJ97">
        <v>1</v>
      </c>
      <c r="AK97">
        <v>1</v>
      </c>
      <c r="AL97">
        <v>1</v>
      </c>
      <c r="AN97">
        <v>0</v>
      </c>
      <c r="AO97">
        <v>0</v>
      </c>
      <c r="AP97">
        <v>0</v>
      </c>
      <c r="AQ97">
        <v>0</v>
      </c>
      <c r="AR97">
        <v>0</v>
      </c>
      <c r="AS97" t="s">
        <v>6</v>
      </c>
      <c r="AT97">
        <v>7.2940000000000001E-3</v>
      </c>
      <c r="AU97" t="s">
        <v>6</v>
      </c>
      <c r="AV97">
        <v>0</v>
      </c>
      <c r="AW97">
        <v>1</v>
      </c>
      <c r="AX97">
        <v>-1</v>
      </c>
      <c r="AY97">
        <v>0</v>
      </c>
      <c r="AZ97">
        <v>0</v>
      </c>
      <c r="BA97" t="s">
        <v>6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Y97*Source!I88</f>
        <v>3.0999500000000002</v>
      </c>
      <c r="CY97">
        <f t="shared" si="15"/>
        <v>6963.79</v>
      </c>
      <c r="CZ97">
        <f t="shared" si="16"/>
        <v>1066.43</v>
      </c>
      <c r="DA97">
        <f t="shared" si="17"/>
        <v>6.53</v>
      </c>
      <c r="DB97">
        <v>0</v>
      </c>
    </row>
    <row r="98" spans="1:106" x14ac:dyDescent="0.2">
      <c r="A98">
        <f>ROW(Source!A88)</f>
        <v>88</v>
      </c>
      <c r="B98">
        <v>16670161</v>
      </c>
      <c r="C98">
        <v>16670592</v>
      </c>
      <c r="D98">
        <v>15164559</v>
      </c>
      <c r="E98">
        <v>17</v>
      </c>
      <c r="F98">
        <v>1</v>
      </c>
      <c r="G98">
        <v>1</v>
      </c>
      <c r="H98">
        <v>3</v>
      </c>
      <c r="I98" t="s">
        <v>481</v>
      </c>
      <c r="J98" t="s">
        <v>6</v>
      </c>
      <c r="K98" t="s">
        <v>482</v>
      </c>
      <c r="L98">
        <v>1374</v>
      </c>
      <c r="N98">
        <v>1013</v>
      </c>
      <c r="O98" t="s">
        <v>483</v>
      </c>
      <c r="P98" t="s">
        <v>483</v>
      </c>
      <c r="Q98">
        <v>1</v>
      </c>
      <c r="W98">
        <v>0</v>
      </c>
      <c r="X98">
        <v>-1731369543</v>
      </c>
      <c r="Y98">
        <v>0.32</v>
      </c>
      <c r="AA98">
        <v>1</v>
      </c>
      <c r="AB98">
        <v>0</v>
      </c>
      <c r="AC98">
        <v>0</v>
      </c>
      <c r="AD98">
        <v>0</v>
      </c>
      <c r="AE98">
        <v>1</v>
      </c>
      <c r="AF98">
        <v>0</v>
      </c>
      <c r="AG98">
        <v>0</v>
      </c>
      <c r="AH98">
        <v>0</v>
      </c>
      <c r="AI98">
        <v>1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6</v>
      </c>
      <c r="AT98">
        <v>0.32</v>
      </c>
      <c r="AU98" t="s">
        <v>6</v>
      </c>
      <c r="AV98">
        <v>0</v>
      </c>
      <c r="AW98">
        <v>2</v>
      </c>
      <c r="AX98">
        <v>16670606</v>
      </c>
      <c r="AY98">
        <v>1</v>
      </c>
      <c r="AZ98">
        <v>0</v>
      </c>
      <c r="BA98">
        <v>86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Y98*Source!I88</f>
        <v>136</v>
      </c>
      <c r="CY98">
        <f t="shared" si="15"/>
        <v>1</v>
      </c>
      <c r="CZ98">
        <f t="shared" si="16"/>
        <v>1</v>
      </c>
      <c r="DA98">
        <f t="shared" si="17"/>
        <v>1</v>
      </c>
      <c r="DB98">
        <v>0</v>
      </c>
    </row>
    <row r="99" spans="1:106" x14ac:dyDescent="0.2">
      <c r="A99">
        <f>ROW(Source!A93)</f>
        <v>93</v>
      </c>
      <c r="B99">
        <v>16670159</v>
      </c>
      <c r="C99">
        <v>16670609</v>
      </c>
      <c r="D99">
        <v>15436556</v>
      </c>
      <c r="E99">
        <v>1</v>
      </c>
      <c r="F99">
        <v>1</v>
      </c>
      <c r="G99">
        <v>1</v>
      </c>
      <c r="H99">
        <v>1</v>
      </c>
      <c r="I99" t="s">
        <v>464</v>
      </c>
      <c r="J99" t="s">
        <v>6</v>
      </c>
      <c r="K99" t="s">
        <v>465</v>
      </c>
      <c r="L99">
        <v>1191</v>
      </c>
      <c r="N99">
        <v>1013</v>
      </c>
      <c r="O99" t="s">
        <v>466</v>
      </c>
      <c r="P99" t="s">
        <v>466</v>
      </c>
      <c r="Q99">
        <v>1</v>
      </c>
      <c r="W99">
        <v>0</v>
      </c>
      <c r="X99">
        <v>1069510174</v>
      </c>
      <c r="Y99">
        <v>0.84</v>
      </c>
      <c r="AA99">
        <v>0</v>
      </c>
      <c r="AB99">
        <v>0</v>
      </c>
      <c r="AC99">
        <v>0</v>
      </c>
      <c r="AD99">
        <v>9.6199999999999992</v>
      </c>
      <c r="AE99">
        <v>0</v>
      </c>
      <c r="AF99">
        <v>0</v>
      </c>
      <c r="AG99">
        <v>0</v>
      </c>
      <c r="AH99">
        <v>9.6199999999999992</v>
      </c>
      <c r="AI99">
        <v>1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6</v>
      </c>
      <c r="AT99">
        <v>0.84</v>
      </c>
      <c r="AU99" t="s">
        <v>6</v>
      </c>
      <c r="AV99">
        <v>1</v>
      </c>
      <c r="AW99">
        <v>2</v>
      </c>
      <c r="AX99">
        <v>16670619</v>
      </c>
      <c r="AY99">
        <v>1</v>
      </c>
      <c r="AZ99">
        <v>0</v>
      </c>
      <c r="BA99">
        <v>87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Y99*Source!I93</f>
        <v>9.24</v>
      </c>
      <c r="CY99">
        <f>AD99</f>
        <v>9.6199999999999992</v>
      </c>
      <c r="CZ99">
        <f>AH99</f>
        <v>9.6199999999999992</v>
      </c>
      <c r="DA99">
        <f>AL99</f>
        <v>1</v>
      </c>
      <c r="DB99">
        <v>0</v>
      </c>
    </row>
    <row r="100" spans="1:106" x14ac:dyDescent="0.2">
      <c r="A100">
        <f>ROW(Source!A93)</f>
        <v>93</v>
      </c>
      <c r="B100">
        <v>16670159</v>
      </c>
      <c r="C100">
        <v>16670609</v>
      </c>
      <c r="D100">
        <v>15165918</v>
      </c>
      <c r="E100">
        <v>1</v>
      </c>
      <c r="F100">
        <v>1</v>
      </c>
      <c r="G100">
        <v>1</v>
      </c>
      <c r="H100">
        <v>3</v>
      </c>
      <c r="I100" t="s">
        <v>467</v>
      </c>
      <c r="J100" t="s">
        <v>468</v>
      </c>
      <c r="K100" t="s">
        <v>469</v>
      </c>
      <c r="L100">
        <v>1346</v>
      </c>
      <c r="N100">
        <v>1009</v>
      </c>
      <c r="O100" t="s">
        <v>470</v>
      </c>
      <c r="P100" t="s">
        <v>470</v>
      </c>
      <c r="Q100">
        <v>1</v>
      </c>
      <c r="W100">
        <v>0</v>
      </c>
      <c r="X100">
        <v>1559187994</v>
      </c>
      <c r="Y100">
        <v>2.0000000000000001E-4</v>
      </c>
      <c r="AA100">
        <v>27.74</v>
      </c>
      <c r="AB100">
        <v>0</v>
      </c>
      <c r="AC100">
        <v>0</v>
      </c>
      <c r="AD100">
        <v>0</v>
      </c>
      <c r="AE100">
        <v>27.74</v>
      </c>
      <c r="AF100">
        <v>0</v>
      </c>
      <c r="AG100">
        <v>0</v>
      </c>
      <c r="AH100">
        <v>0</v>
      </c>
      <c r="AI100">
        <v>1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6</v>
      </c>
      <c r="AT100">
        <v>2.0000000000000001E-4</v>
      </c>
      <c r="AU100" t="s">
        <v>6</v>
      </c>
      <c r="AV100">
        <v>0</v>
      </c>
      <c r="AW100">
        <v>2</v>
      </c>
      <c r="AX100">
        <v>16670620</v>
      </c>
      <c r="AY100">
        <v>1</v>
      </c>
      <c r="AZ100">
        <v>0</v>
      </c>
      <c r="BA100">
        <v>88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Y100*Source!I93</f>
        <v>2.2000000000000001E-3</v>
      </c>
      <c r="CY100">
        <f t="shared" ref="CY100:CY107" si="18">AA100</f>
        <v>27.74</v>
      </c>
      <c r="CZ100">
        <f t="shared" ref="CZ100:CZ107" si="19">AE100</f>
        <v>27.74</v>
      </c>
      <c r="DA100">
        <f t="shared" ref="DA100:DA107" si="20">AI100</f>
        <v>1</v>
      </c>
      <c r="DB100">
        <v>0</v>
      </c>
    </row>
    <row r="101" spans="1:106" x14ac:dyDescent="0.2">
      <c r="A101">
        <f>ROW(Source!A93)</f>
        <v>93</v>
      </c>
      <c r="B101">
        <v>16670159</v>
      </c>
      <c r="C101">
        <v>16670609</v>
      </c>
      <c r="D101">
        <v>15170072</v>
      </c>
      <c r="E101">
        <v>1</v>
      </c>
      <c r="F101">
        <v>1</v>
      </c>
      <c r="G101">
        <v>1</v>
      </c>
      <c r="H101">
        <v>3</v>
      </c>
      <c r="I101" t="s">
        <v>471</v>
      </c>
      <c r="J101" t="s">
        <v>472</v>
      </c>
      <c r="K101" t="s">
        <v>473</v>
      </c>
      <c r="L101">
        <v>1355</v>
      </c>
      <c r="N101">
        <v>1010</v>
      </c>
      <c r="O101" t="s">
        <v>371</v>
      </c>
      <c r="P101" t="s">
        <v>371</v>
      </c>
      <c r="Q101">
        <v>100</v>
      </c>
      <c r="W101">
        <v>0</v>
      </c>
      <c r="X101">
        <v>-66531260</v>
      </c>
      <c r="Y101">
        <v>0.01</v>
      </c>
      <c r="AA101">
        <v>83</v>
      </c>
      <c r="AB101">
        <v>0</v>
      </c>
      <c r="AC101">
        <v>0</v>
      </c>
      <c r="AD101">
        <v>0</v>
      </c>
      <c r="AE101">
        <v>83</v>
      </c>
      <c r="AF101">
        <v>0</v>
      </c>
      <c r="AG101">
        <v>0</v>
      </c>
      <c r="AH101">
        <v>0</v>
      </c>
      <c r="AI101">
        <v>1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6</v>
      </c>
      <c r="AT101">
        <v>0.01</v>
      </c>
      <c r="AU101" t="s">
        <v>6</v>
      </c>
      <c r="AV101">
        <v>0</v>
      </c>
      <c r="AW101">
        <v>2</v>
      </c>
      <c r="AX101">
        <v>16670621</v>
      </c>
      <c r="AY101">
        <v>1</v>
      </c>
      <c r="AZ101">
        <v>0</v>
      </c>
      <c r="BA101">
        <v>89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Y101*Source!I93</f>
        <v>0.11</v>
      </c>
      <c r="CY101">
        <f t="shared" si="18"/>
        <v>83</v>
      </c>
      <c r="CZ101">
        <f t="shared" si="19"/>
        <v>83</v>
      </c>
      <c r="DA101">
        <f t="shared" si="20"/>
        <v>1</v>
      </c>
      <c r="DB101">
        <v>0</v>
      </c>
    </row>
    <row r="102" spans="1:106" x14ac:dyDescent="0.2">
      <c r="A102">
        <f>ROW(Source!A93)</f>
        <v>93</v>
      </c>
      <c r="B102">
        <v>16670159</v>
      </c>
      <c r="C102">
        <v>16670609</v>
      </c>
      <c r="D102">
        <v>15171982</v>
      </c>
      <c r="E102">
        <v>1</v>
      </c>
      <c r="F102">
        <v>1</v>
      </c>
      <c r="G102">
        <v>1</v>
      </c>
      <c r="H102">
        <v>3</v>
      </c>
      <c r="I102" t="s">
        <v>474</v>
      </c>
      <c r="J102" t="s">
        <v>475</v>
      </c>
      <c r="K102" t="s">
        <v>476</v>
      </c>
      <c r="L102">
        <v>1348</v>
      </c>
      <c r="N102">
        <v>1009</v>
      </c>
      <c r="O102" t="s">
        <v>477</v>
      </c>
      <c r="P102" t="s">
        <v>477</v>
      </c>
      <c r="Q102">
        <v>1000</v>
      </c>
      <c r="W102">
        <v>0</v>
      </c>
      <c r="X102">
        <v>-1421715385</v>
      </c>
      <c r="Y102">
        <v>1.0000000000000001E-5</v>
      </c>
      <c r="AA102">
        <v>729.98</v>
      </c>
      <c r="AB102">
        <v>0</v>
      </c>
      <c r="AC102">
        <v>0</v>
      </c>
      <c r="AD102">
        <v>0</v>
      </c>
      <c r="AE102">
        <v>729.98</v>
      </c>
      <c r="AF102">
        <v>0</v>
      </c>
      <c r="AG102">
        <v>0</v>
      </c>
      <c r="AH102">
        <v>0</v>
      </c>
      <c r="AI102">
        <v>1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6</v>
      </c>
      <c r="AT102">
        <v>1.0000000000000001E-5</v>
      </c>
      <c r="AU102" t="s">
        <v>6</v>
      </c>
      <c r="AV102">
        <v>0</v>
      </c>
      <c r="AW102">
        <v>2</v>
      </c>
      <c r="AX102">
        <v>16670622</v>
      </c>
      <c r="AY102">
        <v>1</v>
      </c>
      <c r="AZ102">
        <v>0</v>
      </c>
      <c r="BA102">
        <v>90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Y102*Source!I93</f>
        <v>1.1E-4</v>
      </c>
      <c r="CY102">
        <f t="shared" si="18"/>
        <v>729.98</v>
      </c>
      <c r="CZ102">
        <f t="shared" si="19"/>
        <v>729.98</v>
      </c>
      <c r="DA102">
        <f t="shared" si="20"/>
        <v>1</v>
      </c>
      <c r="DB102">
        <v>0</v>
      </c>
    </row>
    <row r="103" spans="1:106" x14ac:dyDescent="0.2">
      <c r="A103">
        <f>ROW(Source!A93)</f>
        <v>93</v>
      </c>
      <c r="B103">
        <v>16670159</v>
      </c>
      <c r="C103">
        <v>16670609</v>
      </c>
      <c r="D103">
        <v>15195043</v>
      </c>
      <c r="E103">
        <v>1</v>
      </c>
      <c r="F103">
        <v>1</v>
      </c>
      <c r="G103">
        <v>1</v>
      </c>
      <c r="H103">
        <v>3</v>
      </c>
      <c r="I103" t="s">
        <v>478</v>
      </c>
      <c r="J103" t="s">
        <v>479</v>
      </c>
      <c r="K103" t="s">
        <v>480</v>
      </c>
      <c r="L103">
        <v>1346</v>
      </c>
      <c r="N103">
        <v>1009</v>
      </c>
      <c r="O103" t="s">
        <v>470</v>
      </c>
      <c r="P103" t="s">
        <v>470</v>
      </c>
      <c r="Q103">
        <v>1</v>
      </c>
      <c r="W103">
        <v>0</v>
      </c>
      <c r="X103">
        <v>-1726842289</v>
      </c>
      <c r="Y103">
        <v>2E-3</v>
      </c>
      <c r="AA103">
        <v>65.75</v>
      </c>
      <c r="AB103">
        <v>0</v>
      </c>
      <c r="AC103">
        <v>0</v>
      </c>
      <c r="AD103">
        <v>0</v>
      </c>
      <c r="AE103">
        <v>65.75</v>
      </c>
      <c r="AF103">
        <v>0</v>
      </c>
      <c r="AG103">
        <v>0</v>
      </c>
      <c r="AH103">
        <v>0</v>
      </c>
      <c r="AI103">
        <v>1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6</v>
      </c>
      <c r="AT103">
        <v>2E-3</v>
      </c>
      <c r="AU103" t="s">
        <v>6</v>
      </c>
      <c r="AV103">
        <v>0</v>
      </c>
      <c r="AW103">
        <v>2</v>
      </c>
      <c r="AX103">
        <v>16670623</v>
      </c>
      <c r="AY103">
        <v>1</v>
      </c>
      <c r="AZ103">
        <v>0</v>
      </c>
      <c r="BA103">
        <v>91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Y103*Source!I93</f>
        <v>2.1999999999999999E-2</v>
      </c>
      <c r="CY103">
        <f t="shared" si="18"/>
        <v>65.75</v>
      </c>
      <c r="CZ103">
        <f t="shared" si="19"/>
        <v>65.75</v>
      </c>
      <c r="DA103">
        <f t="shared" si="20"/>
        <v>1</v>
      </c>
      <c r="DB103">
        <v>0</v>
      </c>
    </row>
    <row r="104" spans="1:106" x14ac:dyDescent="0.2">
      <c r="A104">
        <f>ROW(Source!A93)</f>
        <v>93</v>
      </c>
      <c r="B104">
        <v>16670159</v>
      </c>
      <c r="C104">
        <v>16670609</v>
      </c>
      <c r="D104">
        <v>15202502</v>
      </c>
      <c r="E104">
        <v>1</v>
      </c>
      <c r="F104">
        <v>1</v>
      </c>
      <c r="G104">
        <v>1</v>
      </c>
      <c r="H104">
        <v>3</v>
      </c>
      <c r="I104" t="s">
        <v>511</v>
      </c>
      <c r="J104" t="s">
        <v>512</v>
      </c>
      <c r="K104" t="s">
        <v>513</v>
      </c>
      <c r="L104">
        <v>1346</v>
      </c>
      <c r="N104">
        <v>1009</v>
      </c>
      <c r="O104" t="s">
        <v>470</v>
      </c>
      <c r="P104" t="s">
        <v>470</v>
      </c>
      <c r="Q104">
        <v>1</v>
      </c>
      <c r="W104">
        <v>0</v>
      </c>
      <c r="X104">
        <v>497371595</v>
      </c>
      <c r="Y104">
        <v>5.0000000000000001E-3</v>
      </c>
      <c r="AA104">
        <v>28.93</v>
      </c>
      <c r="AB104">
        <v>0</v>
      </c>
      <c r="AC104">
        <v>0</v>
      </c>
      <c r="AD104">
        <v>0</v>
      </c>
      <c r="AE104">
        <v>28.93</v>
      </c>
      <c r="AF104">
        <v>0</v>
      </c>
      <c r="AG104">
        <v>0</v>
      </c>
      <c r="AH104">
        <v>0</v>
      </c>
      <c r="AI104">
        <v>1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0</v>
      </c>
      <c r="AQ104">
        <v>0</v>
      </c>
      <c r="AR104">
        <v>0</v>
      </c>
      <c r="AS104" t="s">
        <v>6</v>
      </c>
      <c r="AT104">
        <v>5.0000000000000001E-3</v>
      </c>
      <c r="AU104" t="s">
        <v>6</v>
      </c>
      <c r="AV104">
        <v>0</v>
      </c>
      <c r="AW104">
        <v>2</v>
      </c>
      <c r="AX104">
        <v>16670624</v>
      </c>
      <c r="AY104">
        <v>1</v>
      </c>
      <c r="AZ104">
        <v>0</v>
      </c>
      <c r="BA104">
        <v>92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Y104*Source!I93</f>
        <v>5.5E-2</v>
      </c>
      <c r="CY104">
        <f t="shared" si="18"/>
        <v>28.93</v>
      </c>
      <c r="CZ104">
        <f t="shared" si="19"/>
        <v>28.93</v>
      </c>
      <c r="DA104">
        <f t="shared" si="20"/>
        <v>1</v>
      </c>
      <c r="DB104">
        <v>0</v>
      </c>
    </row>
    <row r="105" spans="1:106" x14ac:dyDescent="0.2">
      <c r="A105">
        <f>ROW(Source!A93)</f>
        <v>93</v>
      </c>
      <c r="B105">
        <v>16670159</v>
      </c>
      <c r="C105">
        <v>16670609</v>
      </c>
      <c r="D105">
        <v>15237756</v>
      </c>
      <c r="E105">
        <v>1</v>
      </c>
      <c r="F105">
        <v>1</v>
      </c>
      <c r="G105">
        <v>1</v>
      </c>
      <c r="H105">
        <v>3</v>
      </c>
      <c r="I105" t="s">
        <v>147</v>
      </c>
      <c r="J105" t="s">
        <v>149</v>
      </c>
      <c r="K105" t="s">
        <v>148</v>
      </c>
      <c r="L105">
        <v>1354</v>
      </c>
      <c r="N105">
        <v>1010</v>
      </c>
      <c r="O105" t="s">
        <v>113</v>
      </c>
      <c r="P105" t="s">
        <v>113</v>
      </c>
      <c r="Q105">
        <v>1</v>
      </c>
      <c r="W105">
        <v>0</v>
      </c>
      <c r="X105">
        <v>969383451</v>
      </c>
      <c r="Y105">
        <v>0.63636400000000004</v>
      </c>
      <c r="AA105">
        <v>137.34</v>
      </c>
      <c r="AB105">
        <v>0</v>
      </c>
      <c r="AC105">
        <v>0</v>
      </c>
      <c r="AD105">
        <v>0</v>
      </c>
      <c r="AE105">
        <v>137.34</v>
      </c>
      <c r="AF105">
        <v>0</v>
      </c>
      <c r="AG105">
        <v>0</v>
      </c>
      <c r="AH105">
        <v>0</v>
      </c>
      <c r="AI105">
        <v>1</v>
      </c>
      <c r="AJ105">
        <v>1</v>
      </c>
      <c r="AK105">
        <v>1</v>
      </c>
      <c r="AL105">
        <v>1</v>
      </c>
      <c r="AN105">
        <v>0</v>
      </c>
      <c r="AO105">
        <v>0</v>
      </c>
      <c r="AP105">
        <v>0</v>
      </c>
      <c r="AQ105">
        <v>0</v>
      </c>
      <c r="AR105">
        <v>0</v>
      </c>
      <c r="AS105" t="s">
        <v>6</v>
      </c>
      <c r="AT105">
        <v>0.63636400000000004</v>
      </c>
      <c r="AU105" t="s">
        <v>6</v>
      </c>
      <c r="AV105">
        <v>0</v>
      </c>
      <c r="AW105">
        <v>1</v>
      </c>
      <c r="AX105">
        <v>-1</v>
      </c>
      <c r="AY105">
        <v>0</v>
      </c>
      <c r="AZ105">
        <v>0</v>
      </c>
      <c r="BA105" t="s">
        <v>6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Y105*Source!I93</f>
        <v>7.0000040000000006</v>
      </c>
      <c r="CY105">
        <f t="shared" si="18"/>
        <v>137.34</v>
      </c>
      <c r="CZ105">
        <f t="shared" si="19"/>
        <v>137.34</v>
      </c>
      <c r="DA105">
        <f t="shared" si="20"/>
        <v>1</v>
      </c>
      <c r="DB105">
        <v>0</v>
      </c>
    </row>
    <row r="106" spans="1:106" x14ac:dyDescent="0.2">
      <c r="A106">
        <f>ROW(Source!A93)</f>
        <v>93</v>
      </c>
      <c r="B106">
        <v>16670159</v>
      </c>
      <c r="C106">
        <v>16670609</v>
      </c>
      <c r="D106">
        <v>15164559</v>
      </c>
      <c r="E106">
        <v>17</v>
      </c>
      <c r="F106">
        <v>1</v>
      </c>
      <c r="G106">
        <v>1</v>
      </c>
      <c r="H106">
        <v>3</v>
      </c>
      <c r="I106" t="s">
        <v>481</v>
      </c>
      <c r="J106" t="s">
        <v>6</v>
      </c>
      <c r="K106" t="s">
        <v>482</v>
      </c>
      <c r="L106">
        <v>1374</v>
      </c>
      <c r="N106">
        <v>1013</v>
      </c>
      <c r="O106" t="s">
        <v>483</v>
      </c>
      <c r="P106" t="s">
        <v>483</v>
      </c>
      <c r="Q106">
        <v>1</v>
      </c>
      <c r="W106">
        <v>0</v>
      </c>
      <c r="X106">
        <v>-1731369543</v>
      </c>
      <c r="Y106">
        <v>0.16</v>
      </c>
      <c r="AA106">
        <v>1</v>
      </c>
      <c r="AB106">
        <v>0</v>
      </c>
      <c r="AC106">
        <v>0</v>
      </c>
      <c r="AD106">
        <v>0</v>
      </c>
      <c r="AE106">
        <v>1</v>
      </c>
      <c r="AF106">
        <v>0</v>
      </c>
      <c r="AG106">
        <v>0</v>
      </c>
      <c r="AH106">
        <v>0</v>
      </c>
      <c r="AI106">
        <v>1</v>
      </c>
      <c r="AJ106">
        <v>1</v>
      </c>
      <c r="AK106">
        <v>1</v>
      </c>
      <c r="AL106">
        <v>1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6</v>
      </c>
      <c r="AT106">
        <v>0.16</v>
      </c>
      <c r="AU106" t="s">
        <v>6</v>
      </c>
      <c r="AV106">
        <v>0</v>
      </c>
      <c r="AW106">
        <v>2</v>
      </c>
      <c r="AX106">
        <v>16670625</v>
      </c>
      <c r="AY106">
        <v>1</v>
      </c>
      <c r="AZ106">
        <v>0</v>
      </c>
      <c r="BA106">
        <v>93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Y106*Source!I93</f>
        <v>1.76</v>
      </c>
      <c r="CY106">
        <f t="shared" si="18"/>
        <v>1</v>
      </c>
      <c r="CZ106">
        <f t="shared" si="19"/>
        <v>1</v>
      </c>
      <c r="DA106">
        <f t="shared" si="20"/>
        <v>1</v>
      </c>
      <c r="DB106">
        <v>0</v>
      </c>
    </row>
    <row r="107" spans="1:106" x14ac:dyDescent="0.2">
      <c r="A107">
        <f>ROW(Source!A93)</f>
        <v>93</v>
      </c>
      <c r="B107">
        <v>16670159</v>
      </c>
      <c r="C107">
        <v>16670609</v>
      </c>
      <c r="D107">
        <v>0</v>
      </c>
      <c r="E107">
        <v>0</v>
      </c>
      <c r="F107">
        <v>1</v>
      </c>
      <c r="G107">
        <v>1</v>
      </c>
      <c r="H107">
        <v>3</v>
      </c>
      <c r="I107" t="s">
        <v>151</v>
      </c>
      <c r="J107" t="s">
        <v>6</v>
      </c>
      <c r="K107" t="s">
        <v>152</v>
      </c>
      <c r="L107">
        <v>1371</v>
      </c>
      <c r="N107">
        <v>1013</v>
      </c>
      <c r="O107" t="s">
        <v>18</v>
      </c>
      <c r="P107" t="s">
        <v>18</v>
      </c>
      <c r="Q107">
        <v>1</v>
      </c>
      <c r="W107">
        <v>0</v>
      </c>
      <c r="X107">
        <v>531291700</v>
      </c>
      <c r="Y107">
        <v>0.36363600000000001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1</v>
      </c>
      <c r="AJ107">
        <v>1</v>
      </c>
      <c r="AK107">
        <v>1</v>
      </c>
      <c r="AL107">
        <v>1</v>
      </c>
      <c r="AN107">
        <v>0</v>
      </c>
      <c r="AO107">
        <v>0</v>
      </c>
      <c r="AP107">
        <v>0</v>
      </c>
      <c r="AQ107">
        <v>0</v>
      </c>
      <c r="AR107">
        <v>0</v>
      </c>
      <c r="AS107" t="s">
        <v>6</v>
      </c>
      <c r="AT107">
        <v>0.36363600000000001</v>
      </c>
      <c r="AU107" t="s">
        <v>6</v>
      </c>
      <c r="AV107">
        <v>0</v>
      </c>
      <c r="AW107">
        <v>1</v>
      </c>
      <c r="AX107">
        <v>-1</v>
      </c>
      <c r="AY107">
        <v>0</v>
      </c>
      <c r="AZ107">
        <v>0</v>
      </c>
      <c r="BA107" t="s">
        <v>6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Y107*Source!I93</f>
        <v>3.9999960000000003</v>
      </c>
      <c r="CY107">
        <f t="shared" si="18"/>
        <v>0</v>
      </c>
      <c r="CZ107">
        <f t="shared" si="19"/>
        <v>0</v>
      </c>
      <c r="DA107">
        <f t="shared" si="20"/>
        <v>1</v>
      </c>
      <c r="DB107">
        <v>0</v>
      </c>
    </row>
    <row r="108" spans="1:106" x14ac:dyDescent="0.2">
      <c r="A108">
        <f>ROW(Source!A94)</f>
        <v>94</v>
      </c>
      <c r="B108">
        <v>16670161</v>
      </c>
      <c r="C108">
        <v>16670609</v>
      </c>
      <c r="D108">
        <v>15436556</v>
      </c>
      <c r="E108">
        <v>1</v>
      </c>
      <c r="F108">
        <v>1</v>
      </c>
      <c r="G108">
        <v>1</v>
      </c>
      <c r="H108">
        <v>1</v>
      </c>
      <c r="I108" t="s">
        <v>464</v>
      </c>
      <c r="J108" t="s">
        <v>6</v>
      </c>
      <c r="K108" t="s">
        <v>465</v>
      </c>
      <c r="L108">
        <v>1191</v>
      </c>
      <c r="N108">
        <v>1013</v>
      </c>
      <c r="O108" t="s">
        <v>466</v>
      </c>
      <c r="P108" t="s">
        <v>466</v>
      </c>
      <c r="Q108">
        <v>1</v>
      </c>
      <c r="W108">
        <v>0</v>
      </c>
      <c r="X108">
        <v>1069510174</v>
      </c>
      <c r="Y108">
        <v>0.84</v>
      </c>
      <c r="AA108">
        <v>0</v>
      </c>
      <c r="AB108">
        <v>0</v>
      </c>
      <c r="AC108">
        <v>0</v>
      </c>
      <c r="AD108">
        <v>62.82</v>
      </c>
      <c r="AE108">
        <v>0</v>
      </c>
      <c r="AF108">
        <v>0</v>
      </c>
      <c r="AG108">
        <v>0</v>
      </c>
      <c r="AH108">
        <v>9.6199999999999992</v>
      </c>
      <c r="AI108">
        <v>1</v>
      </c>
      <c r="AJ108">
        <v>1</v>
      </c>
      <c r="AK108">
        <v>1</v>
      </c>
      <c r="AL108">
        <v>6.53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6</v>
      </c>
      <c r="AT108">
        <v>0.84</v>
      </c>
      <c r="AU108" t="s">
        <v>6</v>
      </c>
      <c r="AV108">
        <v>1</v>
      </c>
      <c r="AW108">
        <v>2</v>
      </c>
      <c r="AX108">
        <v>16670619</v>
      </c>
      <c r="AY108">
        <v>1</v>
      </c>
      <c r="AZ108">
        <v>0</v>
      </c>
      <c r="BA108">
        <v>94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Y108*Source!I94</f>
        <v>9.24</v>
      </c>
      <c r="CY108">
        <f>AD108</f>
        <v>62.82</v>
      </c>
      <c r="CZ108">
        <f>AH108</f>
        <v>9.6199999999999992</v>
      </c>
      <c r="DA108">
        <f>AL108</f>
        <v>6.53</v>
      </c>
      <c r="DB108">
        <v>0</v>
      </c>
    </row>
    <row r="109" spans="1:106" x14ac:dyDescent="0.2">
      <c r="A109">
        <f>ROW(Source!A94)</f>
        <v>94</v>
      </c>
      <c r="B109">
        <v>16670161</v>
      </c>
      <c r="C109">
        <v>16670609</v>
      </c>
      <c r="D109">
        <v>15165918</v>
      </c>
      <c r="E109">
        <v>1</v>
      </c>
      <c r="F109">
        <v>1</v>
      </c>
      <c r="G109">
        <v>1</v>
      </c>
      <c r="H109">
        <v>3</v>
      </c>
      <c r="I109" t="s">
        <v>467</v>
      </c>
      <c r="J109" t="s">
        <v>468</v>
      </c>
      <c r="K109" t="s">
        <v>469</v>
      </c>
      <c r="L109">
        <v>1346</v>
      </c>
      <c r="N109">
        <v>1009</v>
      </c>
      <c r="O109" t="s">
        <v>470</v>
      </c>
      <c r="P109" t="s">
        <v>470</v>
      </c>
      <c r="Q109">
        <v>1</v>
      </c>
      <c r="W109">
        <v>0</v>
      </c>
      <c r="X109">
        <v>1559187994</v>
      </c>
      <c r="Y109">
        <v>2.0000000000000001E-4</v>
      </c>
      <c r="AA109">
        <v>181.14</v>
      </c>
      <c r="AB109">
        <v>0</v>
      </c>
      <c r="AC109">
        <v>0</v>
      </c>
      <c r="AD109">
        <v>0</v>
      </c>
      <c r="AE109">
        <v>27.74</v>
      </c>
      <c r="AF109">
        <v>0</v>
      </c>
      <c r="AG109">
        <v>0</v>
      </c>
      <c r="AH109">
        <v>0</v>
      </c>
      <c r="AI109">
        <v>6.53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6</v>
      </c>
      <c r="AT109">
        <v>2.0000000000000001E-4</v>
      </c>
      <c r="AU109" t="s">
        <v>6</v>
      </c>
      <c r="AV109">
        <v>0</v>
      </c>
      <c r="AW109">
        <v>2</v>
      </c>
      <c r="AX109">
        <v>16670620</v>
      </c>
      <c r="AY109">
        <v>1</v>
      </c>
      <c r="AZ109">
        <v>0</v>
      </c>
      <c r="BA109">
        <v>95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Y109*Source!I94</f>
        <v>2.2000000000000001E-3</v>
      </c>
      <c r="CY109">
        <f t="shared" ref="CY109:CY116" si="21">AA109</f>
        <v>181.14</v>
      </c>
      <c r="CZ109">
        <f t="shared" ref="CZ109:CZ116" si="22">AE109</f>
        <v>27.74</v>
      </c>
      <c r="DA109">
        <f t="shared" ref="DA109:DA116" si="23">AI109</f>
        <v>6.53</v>
      </c>
      <c r="DB109">
        <v>0</v>
      </c>
    </row>
    <row r="110" spans="1:106" x14ac:dyDescent="0.2">
      <c r="A110">
        <f>ROW(Source!A94)</f>
        <v>94</v>
      </c>
      <c r="B110">
        <v>16670161</v>
      </c>
      <c r="C110">
        <v>16670609</v>
      </c>
      <c r="D110">
        <v>15170072</v>
      </c>
      <c r="E110">
        <v>1</v>
      </c>
      <c r="F110">
        <v>1</v>
      </c>
      <c r="G110">
        <v>1</v>
      </c>
      <c r="H110">
        <v>3</v>
      </c>
      <c r="I110" t="s">
        <v>471</v>
      </c>
      <c r="J110" t="s">
        <v>472</v>
      </c>
      <c r="K110" t="s">
        <v>473</v>
      </c>
      <c r="L110">
        <v>1355</v>
      </c>
      <c r="N110">
        <v>1010</v>
      </c>
      <c r="O110" t="s">
        <v>371</v>
      </c>
      <c r="P110" t="s">
        <v>371</v>
      </c>
      <c r="Q110">
        <v>100</v>
      </c>
      <c r="W110">
        <v>0</v>
      </c>
      <c r="X110">
        <v>-66531260</v>
      </c>
      <c r="Y110">
        <v>0.01</v>
      </c>
      <c r="AA110">
        <v>541.99</v>
      </c>
      <c r="AB110">
        <v>0</v>
      </c>
      <c r="AC110">
        <v>0</v>
      </c>
      <c r="AD110">
        <v>0</v>
      </c>
      <c r="AE110">
        <v>83</v>
      </c>
      <c r="AF110">
        <v>0</v>
      </c>
      <c r="AG110">
        <v>0</v>
      </c>
      <c r="AH110">
        <v>0</v>
      </c>
      <c r="AI110">
        <v>6.53</v>
      </c>
      <c r="AJ110">
        <v>1</v>
      </c>
      <c r="AK110">
        <v>1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6</v>
      </c>
      <c r="AT110">
        <v>0.01</v>
      </c>
      <c r="AU110" t="s">
        <v>6</v>
      </c>
      <c r="AV110">
        <v>0</v>
      </c>
      <c r="AW110">
        <v>2</v>
      </c>
      <c r="AX110">
        <v>16670621</v>
      </c>
      <c r="AY110">
        <v>1</v>
      </c>
      <c r="AZ110">
        <v>0</v>
      </c>
      <c r="BA110">
        <v>96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Y110*Source!I94</f>
        <v>0.11</v>
      </c>
      <c r="CY110">
        <f t="shared" si="21"/>
        <v>541.99</v>
      </c>
      <c r="CZ110">
        <f t="shared" si="22"/>
        <v>83</v>
      </c>
      <c r="DA110">
        <f t="shared" si="23"/>
        <v>6.53</v>
      </c>
      <c r="DB110">
        <v>0</v>
      </c>
    </row>
    <row r="111" spans="1:106" x14ac:dyDescent="0.2">
      <c r="A111">
        <f>ROW(Source!A94)</f>
        <v>94</v>
      </c>
      <c r="B111">
        <v>16670161</v>
      </c>
      <c r="C111">
        <v>16670609</v>
      </c>
      <c r="D111">
        <v>15171982</v>
      </c>
      <c r="E111">
        <v>1</v>
      </c>
      <c r="F111">
        <v>1</v>
      </c>
      <c r="G111">
        <v>1</v>
      </c>
      <c r="H111">
        <v>3</v>
      </c>
      <c r="I111" t="s">
        <v>474</v>
      </c>
      <c r="J111" t="s">
        <v>475</v>
      </c>
      <c r="K111" t="s">
        <v>476</v>
      </c>
      <c r="L111">
        <v>1348</v>
      </c>
      <c r="N111">
        <v>1009</v>
      </c>
      <c r="O111" t="s">
        <v>477</v>
      </c>
      <c r="P111" t="s">
        <v>477</v>
      </c>
      <c r="Q111">
        <v>1000</v>
      </c>
      <c r="W111">
        <v>0</v>
      </c>
      <c r="X111">
        <v>-1421715385</v>
      </c>
      <c r="Y111">
        <v>1.0000000000000001E-5</v>
      </c>
      <c r="AA111">
        <v>4766.7700000000004</v>
      </c>
      <c r="AB111">
        <v>0</v>
      </c>
      <c r="AC111">
        <v>0</v>
      </c>
      <c r="AD111">
        <v>0</v>
      </c>
      <c r="AE111">
        <v>729.98</v>
      </c>
      <c r="AF111">
        <v>0</v>
      </c>
      <c r="AG111">
        <v>0</v>
      </c>
      <c r="AH111">
        <v>0</v>
      </c>
      <c r="AI111">
        <v>6.53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0</v>
      </c>
      <c r="AQ111">
        <v>0</v>
      </c>
      <c r="AR111">
        <v>0</v>
      </c>
      <c r="AS111" t="s">
        <v>6</v>
      </c>
      <c r="AT111">
        <v>1.0000000000000001E-5</v>
      </c>
      <c r="AU111" t="s">
        <v>6</v>
      </c>
      <c r="AV111">
        <v>0</v>
      </c>
      <c r="AW111">
        <v>2</v>
      </c>
      <c r="AX111">
        <v>16670622</v>
      </c>
      <c r="AY111">
        <v>1</v>
      </c>
      <c r="AZ111">
        <v>0</v>
      </c>
      <c r="BA111">
        <v>97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Y111*Source!I94</f>
        <v>1.1E-4</v>
      </c>
      <c r="CY111">
        <f t="shared" si="21"/>
        <v>4766.7700000000004</v>
      </c>
      <c r="CZ111">
        <f t="shared" si="22"/>
        <v>729.98</v>
      </c>
      <c r="DA111">
        <f t="shared" si="23"/>
        <v>6.53</v>
      </c>
      <c r="DB111">
        <v>0</v>
      </c>
    </row>
    <row r="112" spans="1:106" x14ac:dyDescent="0.2">
      <c r="A112">
        <f>ROW(Source!A94)</f>
        <v>94</v>
      </c>
      <c r="B112">
        <v>16670161</v>
      </c>
      <c r="C112">
        <v>16670609</v>
      </c>
      <c r="D112">
        <v>15195043</v>
      </c>
      <c r="E112">
        <v>1</v>
      </c>
      <c r="F112">
        <v>1</v>
      </c>
      <c r="G112">
        <v>1</v>
      </c>
      <c r="H112">
        <v>3</v>
      </c>
      <c r="I112" t="s">
        <v>478</v>
      </c>
      <c r="J112" t="s">
        <v>479</v>
      </c>
      <c r="K112" t="s">
        <v>480</v>
      </c>
      <c r="L112">
        <v>1346</v>
      </c>
      <c r="N112">
        <v>1009</v>
      </c>
      <c r="O112" t="s">
        <v>470</v>
      </c>
      <c r="P112" t="s">
        <v>470</v>
      </c>
      <c r="Q112">
        <v>1</v>
      </c>
      <c r="W112">
        <v>0</v>
      </c>
      <c r="X112">
        <v>-1726842289</v>
      </c>
      <c r="Y112">
        <v>2E-3</v>
      </c>
      <c r="AA112">
        <v>429.35</v>
      </c>
      <c r="AB112">
        <v>0</v>
      </c>
      <c r="AC112">
        <v>0</v>
      </c>
      <c r="AD112">
        <v>0</v>
      </c>
      <c r="AE112">
        <v>65.75</v>
      </c>
      <c r="AF112">
        <v>0</v>
      </c>
      <c r="AG112">
        <v>0</v>
      </c>
      <c r="AH112">
        <v>0</v>
      </c>
      <c r="AI112">
        <v>6.53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6</v>
      </c>
      <c r="AT112">
        <v>2E-3</v>
      </c>
      <c r="AU112" t="s">
        <v>6</v>
      </c>
      <c r="AV112">
        <v>0</v>
      </c>
      <c r="AW112">
        <v>2</v>
      </c>
      <c r="AX112">
        <v>16670623</v>
      </c>
      <c r="AY112">
        <v>1</v>
      </c>
      <c r="AZ112">
        <v>0</v>
      </c>
      <c r="BA112">
        <v>98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Y112*Source!I94</f>
        <v>2.1999999999999999E-2</v>
      </c>
      <c r="CY112">
        <f t="shared" si="21"/>
        <v>429.35</v>
      </c>
      <c r="CZ112">
        <f t="shared" si="22"/>
        <v>65.75</v>
      </c>
      <c r="DA112">
        <f t="shared" si="23"/>
        <v>6.53</v>
      </c>
      <c r="DB112">
        <v>0</v>
      </c>
    </row>
    <row r="113" spans="1:106" x14ac:dyDescent="0.2">
      <c r="A113">
        <f>ROW(Source!A94)</f>
        <v>94</v>
      </c>
      <c r="B113">
        <v>16670161</v>
      </c>
      <c r="C113">
        <v>16670609</v>
      </c>
      <c r="D113">
        <v>15202502</v>
      </c>
      <c r="E113">
        <v>1</v>
      </c>
      <c r="F113">
        <v>1</v>
      </c>
      <c r="G113">
        <v>1</v>
      </c>
      <c r="H113">
        <v>3</v>
      </c>
      <c r="I113" t="s">
        <v>511</v>
      </c>
      <c r="J113" t="s">
        <v>512</v>
      </c>
      <c r="K113" t="s">
        <v>513</v>
      </c>
      <c r="L113">
        <v>1346</v>
      </c>
      <c r="N113">
        <v>1009</v>
      </c>
      <c r="O113" t="s">
        <v>470</v>
      </c>
      <c r="P113" t="s">
        <v>470</v>
      </c>
      <c r="Q113">
        <v>1</v>
      </c>
      <c r="W113">
        <v>0</v>
      </c>
      <c r="X113">
        <v>497371595</v>
      </c>
      <c r="Y113">
        <v>5.0000000000000001E-3</v>
      </c>
      <c r="AA113">
        <v>188.91</v>
      </c>
      <c r="AB113">
        <v>0</v>
      </c>
      <c r="AC113">
        <v>0</v>
      </c>
      <c r="AD113">
        <v>0</v>
      </c>
      <c r="AE113">
        <v>28.93</v>
      </c>
      <c r="AF113">
        <v>0</v>
      </c>
      <c r="AG113">
        <v>0</v>
      </c>
      <c r="AH113">
        <v>0</v>
      </c>
      <c r="AI113">
        <v>6.53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6</v>
      </c>
      <c r="AT113">
        <v>5.0000000000000001E-3</v>
      </c>
      <c r="AU113" t="s">
        <v>6</v>
      </c>
      <c r="AV113">
        <v>0</v>
      </c>
      <c r="AW113">
        <v>2</v>
      </c>
      <c r="AX113">
        <v>16670624</v>
      </c>
      <c r="AY113">
        <v>1</v>
      </c>
      <c r="AZ113">
        <v>0</v>
      </c>
      <c r="BA113">
        <v>99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Y113*Source!I94</f>
        <v>5.5E-2</v>
      </c>
      <c r="CY113">
        <f t="shared" si="21"/>
        <v>188.91</v>
      </c>
      <c r="CZ113">
        <f t="shared" si="22"/>
        <v>28.93</v>
      </c>
      <c r="DA113">
        <f t="shared" si="23"/>
        <v>6.53</v>
      </c>
      <c r="DB113">
        <v>0</v>
      </c>
    </row>
    <row r="114" spans="1:106" x14ac:dyDescent="0.2">
      <c r="A114">
        <f>ROW(Source!A94)</f>
        <v>94</v>
      </c>
      <c r="B114">
        <v>16670161</v>
      </c>
      <c r="C114">
        <v>16670609</v>
      </c>
      <c r="D114">
        <v>15237756</v>
      </c>
      <c r="E114">
        <v>1</v>
      </c>
      <c r="F114">
        <v>1</v>
      </c>
      <c r="G114">
        <v>1</v>
      </c>
      <c r="H114">
        <v>3</v>
      </c>
      <c r="I114" t="s">
        <v>147</v>
      </c>
      <c r="J114" t="s">
        <v>149</v>
      </c>
      <c r="K114" t="s">
        <v>148</v>
      </c>
      <c r="L114">
        <v>1354</v>
      </c>
      <c r="N114">
        <v>1010</v>
      </c>
      <c r="O114" t="s">
        <v>113</v>
      </c>
      <c r="P114" t="s">
        <v>113</v>
      </c>
      <c r="Q114">
        <v>1</v>
      </c>
      <c r="W114">
        <v>0</v>
      </c>
      <c r="X114">
        <v>969383451</v>
      </c>
      <c r="Y114">
        <v>0.63636400000000004</v>
      </c>
      <c r="AA114">
        <v>896.83</v>
      </c>
      <c r="AB114">
        <v>0</v>
      </c>
      <c r="AC114">
        <v>0</v>
      </c>
      <c r="AD114">
        <v>0</v>
      </c>
      <c r="AE114">
        <v>137.34</v>
      </c>
      <c r="AF114">
        <v>0</v>
      </c>
      <c r="AG114">
        <v>0</v>
      </c>
      <c r="AH114">
        <v>0</v>
      </c>
      <c r="AI114">
        <v>6.53</v>
      </c>
      <c r="AJ114">
        <v>1</v>
      </c>
      <c r="AK114">
        <v>1</v>
      </c>
      <c r="AL114">
        <v>1</v>
      </c>
      <c r="AN114">
        <v>0</v>
      </c>
      <c r="AO114">
        <v>0</v>
      </c>
      <c r="AP114">
        <v>0</v>
      </c>
      <c r="AQ114">
        <v>0</v>
      </c>
      <c r="AR114">
        <v>0</v>
      </c>
      <c r="AS114" t="s">
        <v>6</v>
      </c>
      <c r="AT114">
        <v>0.63636400000000004</v>
      </c>
      <c r="AU114" t="s">
        <v>6</v>
      </c>
      <c r="AV114">
        <v>0</v>
      </c>
      <c r="AW114">
        <v>1</v>
      </c>
      <c r="AX114">
        <v>-1</v>
      </c>
      <c r="AY114">
        <v>0</v>
      </c>
      <c r="AZ114">
        <v>0</v>
      </c>
      <c r="BA114" t="s">
        <v>6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Y114*Source!I94</f>
        <v>7.0000040000000006</v>
      </c>
      <c r="CY114">
        <f t="shared" si="21"/>
        <v>896.83</v>
      </c>
      <c r="CZ114">
        <f t="shared" si="22"/>
        <v>137.34</v>
      </c>
      <c r="DA114">
        <f t="shared" si="23"/>
        <v>6.53</v>
      </c>
      <c r="DB114">
        <v>0</v>
      </c>
    </row>
    <row r="115" spans="1:106" x14ac:dyDescent="0.2">
      <c r="A115">
        <f>ROW(Source!A94)</f>
        <v>94</v>
      </c>
      <c r="B115">
        <v>16670161</v>
      </c>
      <c r="C115">
        <v>16670609</v>
      </c>
      <c r="D115">
        <v>15164559</v>
      </c>
      <c r="E115">
        <v>17</v>
      </c>
      <c r="F115">
        <v>1</v>
      </c>
      <c r="G115">
        <v>1</v>
      </c>
      <c r="H115">
        <v>3</v>
      </c>
      <c r="I115" t="s">
        <v>481</v>
      </c>
      <c r="J115" t="s">
        <v>6</v>
      </c>
      <c r="K115" t="s">
        <v>482</v>
      </c>
      <c r="L115">
        <v>1374</v>
      </c>
      <c r="N115">
        <v>1013</v>
      </c>
      <c r="O115" t="s">
        <v>483</v>
      </c>
      <c r="P115" t="s">
        <v>483</v>
      </c>
      <c r="Q115">
        <v>1</v>
      </c>
      <c r="W115">
        <v>0</v>
      </c>
      <c r="X115">
        <v>-1731369543</v>
      </c>
      <c r="Y115">
        <v>0.16</v>
      </c>
      <c r="AA115">
        <v>1</v>
      </c>
      <c r="AB115">
        <v>0</v>
      </c>
      <c r="AC115">
        <v>0</v>
      </c>
      <c r="AD115">
        <v>0</v>
      </c>
      <c r="AE115">
        <v>1</v>
      </c>
      <c r="AF115">
        <v>0</v>
      </c>
      <c r="AG115">
        <v>0</v>
      </c>
      <c r="AH115">
        <v>0</v>
      </c>
      <c r="AI115">
        <v>1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6</v>
      </c>
      <c r="AT115">
        <v>0.16</v>
      </c>
      <c r="AU115" t="s">
        <v>6</v>
      </c>
      <c r="AV115">
        <v>0</v>
      </c>
      <c r="AW115">
        <v>2</v>
      </c>
      <c r="AX115">
        <v>16670625</v>
      </c>
      <c r="AY115">
        <v>1</v>
      </c>
      <c r="AZ115">
        <v>0</v>
      </c>
      <c r="BA115">
        <v>100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Y115*Source!I94</f>
        <v>1.76</v>
      </c>
      <c r="CY115">
        <f t="shared" si="21"/>
        <v>1</v>
      </c>
      <c r="CZ115">
        <f t="shared" si="22"/>
        <v>1</v>
      </c>
      <c r="DA115">
        <f t="shared" si="23"/>
        <v>1</v>
      </c>
      <c r="DB115">
        <v>0</v>
      </c>
    </row>
    <row r="116" spans="1:106" x14ac:dyDescent="0.2">
      <c r="A116">
        <f>ROW(Source!A94)</f>
        <v>94</v>
      </c>
      <c r="B116">
        <v>16670161</v>
      </c>
      <c r="C116">
        <v>16670609</v>
      </c>
      <c r="D116">
        <v>0</v>
      </c>
      <c r="E116">
        <v>0</v>
      </c>
      <c r="F116">
        <v>1</v>
      </c>
      <c r="G116">
        <v>1</v>
      </c>
      <c r="H116">
        <v>3</v>
      </c>
      <c r="I116" t="s">
        <v>151</v>
      </c>
      <c r="J116" t="s">
        <v>6</v>
      </c>
      <c r="K116" t="s">
        <v>152</v>
      </c>
      <c r="L116">
        <v>1371</v>
      </c>
      <c r="N116">
        <v>1013</v>
      </c>
      <c r="O116" t="s">
        <v>18</v>
      </c>
      <c r="P116" t="s">
        <v>18</v>
      </c>
      <c r="Q116">
        <v>1</v>
      </c>
      <c r="W116">
        <v>0</v>
      </c>
      <c r="X116">
        <v>531291700</v>
      </c>
      <c r="Y116">
        <v>0.36363600000000001</v>
      </c>
      <c r="AA116">
        <v>15860.01</v>
      </c>
      <c r="AB116">
        <v>0</v>
      </c>
      <c r="AC116">
        <v>0</v>
      </c>
      <c r="AD116">
        <v>0</v>
      </c>
      <c r="AE116">
        <v>4492.92</v>
      </c>
      <c r="AF116">
        <v>0</v>
      </c>
      <c r="AG116">
        <v>0</v>
      </c>
      <c r="AH116">
        <v>0</v>
      </c>
      <c r="AI116">
        <v>3.53</v>
      </c>
      <c r="AJ116">
        <v>1</v>
      </c>
      <c r="AK116">
        <v>1</v>
      </c>
      <c r="AL116">
        <v>1</v>
      </c>
      <c r="AN116">
        <v>0</v>
      </c>
      <c r="AO116">
        <v>0</v>
      </c>
      <c r="AP116">
        <v>0</v>
      </c>
      <c r="AQ116">
        <v>0</v>
      </c>
      <c r="AR116">
        <v>0</v>
      </c>
      <c r="AS116" t="s">
        <v>6</v>
      </c>
      <c r="AT116">
        <v>0.36363600000000001</v>
      </c>
      <c r="AU116" t="s">
        <v>6</v>
      </c>
      <c r="AV116">
        <v>0</v>
      </c>
      <c r="AW116">
        <v>1</v>
      </c>
      <c r="AX116">
        <v>-1</v>
      </c>
      <c r="AY116">
        <v>0</v>
      </c>
      <c r="AZ116">
        <v>0</v>
      </c>
      <c r="BA116" t="s">
        <v>6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Y116*Source!I94</f>
        <v>3.9999960000000003</v>
      </c>
      <c r="CY116">
        <f t="shared" si="21"/>
        <v>15860.01</v>
      </c>
      <c r="CZ116">
        <f t="shared" si="22"/>
        <v>4492.92</v>
      </c>
      <c r="DA116">
        <f t="shared" si="23"/>
        <v>3.53</v>
      </c>
      <c r="DB116">
        <v>0</v>
      </c>
    </row>
    <row r="117" spans="1:106" x14ac:dyDescent="0.2">
      <c r="A117">
        <f>ROW(Source!A99)</f>
        <v>99</v>
      </c>
      <c r="B117">
        <v>16670159</v>
      </c>
      <c r="C117">
        <v>16670628</v>
      </c>
      <c r="D117">
        <v>15436556</v>
      </c>
      <c r="E117">
        <v>1</v>
      </c>
      <c r="F117">
        <v>1</v>
      </c>
      <c r="G117">
        <v>1</v>
      </c>
      <c r="H117">
        <v>1</v>
      </c>
      <c r="I117" t="s">
        <v>464</v>
      </c>
      <c r="J117" t="s">
        <v>6</v>
      </c>
      <c r="K117" t="s">
        <v>465</v>
      </c>
      <c r="L117">
        <v>1191</v>
      </c>
      <c r="N117">
        <v>1013</v>
      </c>
      <c r="O117" t="s">
        <v>466</v>
      </c>
      <c r="P117" t="s">
        <v>466</v>
      </c>
      <c r="Q117">
        <v>1</v>
      </c>
      <c r="W117">
        <v>0</v>
      </c>
      <c r="X117">
        <v>1069510174</v>
      </c>
      <c r="Y117">
        <v>2</v>
      </c>
      <c r="AA117">
        <v>0</v>
      </c>
      <c r="AB117">
        <v>0</v>
      </c>
      <c r="AC117">
        <v>0</v>
      </c>
      <c r="AD117">
        <v>9.6199999999999992</v>
      </c>
      <c r="AE117">
        <v>0</v>
      </c>
      <c r="AF117">
        <v>0</v>
      </c>
      <c r="AG117">
        <v>0</v>
      </c>
      <c r="AH117">
        <v>9.6199999999999992</v>
      </c>
      <c r="AI117">
        <v>1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6</v>
      </c>
      <c r="AT117">
        <v>2</v>
      </c>
      <c r="AU117" t="s">
        <v>6</v>
      </c>
      <c r="AV117">
        <v>1</v>
      </c>
      <c r="AW117">
        <v>2</v>
      </c>
      <c r="AX117">
        <v>16670634</v>
      </c>
      <c r="AY117">
        <v>1</v>
      </c>
      <c r="AZ117">
        <v>0</v>
      </c>
      <c r="BA117">
        <v>101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Y117*Source!I99</f>
        <v>70</v>
      </c>
      <c r="CY117">
        <f>AD117</f>
        <v>9.6199999999999992</v>
      </c>
      <c r="CZ117">
        <f>AH117</f>
        <v>9.6199999999999992</v>
      </c>
      <c r="DA117">
        <f>AL117</f>
        <v>1</v>
      </c>
      <c r="DB117">
        <v>0</v>
      </c>
    </row>
    <row r="118" spans="1:106" x14ac:dyDescent="0.2">
      <c r="A118">
        <f>ROW(Source!A99)</f>
        <v>99</v>
      </c>
      <c r="B118">
        <v>16670159</v>
      </c>
      <c r="C118">
        <v>16670628</v>
      </c>
      <c r="D118">
        <v>15167589</v>
      </c>
      <c r="E118">
        <v>1</v>
      </c>
      <c r="F118">
        <v>1</v>
      </c>
      <c r="G118">
        <v>1</v>
      </c>
      <c r="H118">
        <v>3</v>
      </c>
      <c r="I118" t="s">
        <v>490</v>
      </c>
      <c r="J118" t="s">
        <v>491</v>
      </c>
      <c r="K118" t="s">
        <v>492</v>
      </c>
      <c r="L118">
        <v>1346</v>
      </c>
      <c r="N118">
        <v>1009</v>
      </c>
      <c r="O118" t="s">
        <v>470</v>
      </c>
      <c r="P118" t="s">
        <v>470</v>
      </c>
      <c r="Q118">
        <v>1</v>
      </c>
      <c r="W118">
        <v>0</v>
      </c>
      <c r="X118">
        <v>-2124370092</v>
      </c>
      <c r="Y118">
        <v>1.4999999999999999E-2</v>
      </c>
      <c r="AA118">
        <v>91.29</v>
      </c>
      <c r="AB118">
        <v>0</v>
      </c>
      <c r="AC118">
        <v>0</v>
      </c>
      <c r="AD118">
        <v>0</v>
      </c>
      <c r="AE118">
        <v>91.29</v>
      </c>
      <c r="AF118">
        <v>0</v>
      </c>
      <c r="AG118">
        <v>0</v>
      </c>
      <c r="AH118">
        <v>0</v>
      </c>
      <c r="AI118">
        <v>1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6</v>
      </c>
      <c r="AT118">
        <v>1.4999999999999999E-2</v>
      </c>
      <c r="AU118" t="s">
        <v>6</v>
      </c>
      <c r="AV118">
        <v>0</v>
      </c>
      <c r="AW118">
        <v>2</v>
      </c>
      <c r="AX118">
        <v>16670635</v>
      </c>
      <c r="AY118">
        <v>1</v>
      </c>
      <c r="AZ118">
        <v>0</v>
      </c>
      <c r="BA118">
        <v>102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Y118*Source!I99</f>
        <v>0.52500000000000002</v>
      </c>
      <c r="CY118">
        <f>AA118</f>
        <v>91.29</v>
      </c>
      <c r="CZ118">
        <f>AE118</f>
        <v>91.29</v>
      </c>
      <c r="DA118">
        <f>AI118</f>
        <v>1</v>
      </c>
      <c r="DB118">
        <v>0</v>
      </c>
    </row>
    <row r="119" spans="1:106" x14ac:dyDescent="0.2">
      <c r="A119">
        <f>ROW(Source!A99)</f>
        <v>99</v>
      </c>
      <c r="B119">
        <v>16670159</v>
      </c>
      <c r="C119">
        <v>16670628</v>
      </c>
      <c r="D119">
        <v>15195043</v>
      </c>
      <c r="E119">
        <v>1</v>
      </c>
      <c r="F119">
        <v>1</v>
      </c>
      <c r="G119">
        <v>1</v>
      </c>
      <c r="H119">
        <v>3</v>
      </c>
      <c r="I119" t="s">
        <v>478</v>
      </c>
      <c r="J119" t="s">
        <v>479</v>
      </c>
      <c r="K119" t="s">
        <v>480</v>
      </c>
      <c r="L119">
        <v>1346</v>
      </c>
      <c r="N119">
        <v>1009</v>
      </c>
      <c r="O119" t="s">
        <v>470</v>
      </c>
      <c r="P119" t="s">
        <v>470</v>
      </c>
      <c r="Q119">
        <v>1</v>
      </c>
      <c r="W119">
        <v>0</v>
      </c>
      <c r="X119">
        <v>-1726842289</v>
      </c>
      <c r="Y119">
        <v>5.0000000000000001E-3</v>
      </c>
      <c r="AA119">
        <v>65.75</v>
      </c>
      <c r="AB119">
        <v>0</v>
      </c>
      <c r="AC119">
        <v>0</v>
      </c>
      <c r="AD119">
        <v>0</v>
      </c>
      <c r="AE119">
        <v>65.75</v>
      </c>
      <c r="AF119">
        <v>0</v>
      </c>
      <c r="AG119">
        <v>0</v>
      </c>
      <c r="AH119">
        <v>0</v>
      </c>
      <c r="AI119">
        <v>1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0</v>
      </c>
      <c r="AQ119">
        <v>0</v>
      </c>
      <c r="AR119">
        <v>0</v>
      </c>
      <c r="AS119" t="s">
        <v>6</v>
      </c>
      <c r="AT119">
        <v>5.0000000000000001E-3</v>
      </c>
      <c r="AU119" t="s">
        <v>6</v>
      </c>
      <c r="AV119">
        <v>0</v>
      </c>
      <c r="AW119">
        <v>2</v>
      </c>
      <c r="AX119">
        <v>16670636</v>
      </c>
      <c r="AY119">
        <v>1</v>
      </c>
      <c r="AZ119">
        <v>0</v>
      </c>
      <c r="BA119">
        <v>103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Y119*Source!I99</f>
        <v>0.17500000000000002</v>
      </c>
      <c r="CY119">
        <f>AA119</f>
        <v>65.75</v>
      </c>
      <c r="CZ119">
        <f>AE119</f>
        <v>65.75</v>
      </c>
      <c r="DA119">
        <f>AI119</f>
        <v>1</v>
      </c>
      <c r="DB119">
        <v>0</v>
      </c>
    </row>
    <row r="120" spans="1:106" x14ac:dyDescent="0.2">
      <c r="A120">
        <f>ROW(Source!A99)</f>
        <v>99</v>
      </c>
      <c r="B120">
        <v>16670159</v>
      </c>
      <c r="C120">
        <v>16670628</v>
      </c>
      <c r="D120">
        <v>15237889</v>
      </c>
      <c r="E120">
        <v>1</v>
      </c>
      <c r="F120">
        <v>1</v>
      </c>
      <c r="G120">
        <v>1</v>
      </c>
      <c r="H120">
        <v>3</v>
      </c>
      <c r="I120" t="s">
        <v>161</v>
      </c>
      <c r="J120" t="s">
        <v>163</v>
      </c>
      <c r="K120" t="s">
        <v>162</v>
      </c>
      <c r="L120">
        <v>1354</v>
      </c>
      <c r="N120">
        <v>1010</v>
      </c>
      <c r="O120" t="s">
        <v>113</v>
      </c>
      <c r="P120" t="s">
        <v>113</v>
      </c>
      <c r="Q120">
        <v>1</v>
      </c>
      <c r="W120">
        <v>0</v>
      </c>
      <c r="X120">
        <v>706520867</v>
      </c>
      <c r="Y120">
        <v>1</v>
      </c>
      <c r="AA120">
        <v>38.380000000000003</v>
      </c>
      <c r="AB120">
        <v>0</v>
      </c>
      <c r="AC120">
        <v>0</v>
      </c>
      <c r="AD120">
        <v>0</v>
      </c>
      <c r="AE120">
        <v>38.380000000000003</v>
      </c>
      <c r="AF120">
        <v>0</v>
      </c>
      <c r="AG120">
        <v>0</v>
      </c>
      <c r="AH120">
        <v>0</v>
      </c>
      <c r="AI120">
        <v>1</v>
      </c>
      <c r="AJ120">
        <v>1</v>
      </c>
      <c r="AK120">
        <v>1</v>
      </c>
      <c r="AL120">
        <v>1</v>
      </c>
      <c r="AN120">
        <v>0</v>
      </c>
      <c r="AO120">
        <v>0</v>
      </c>
      <c r="AP120">
        <v>0</v>
      </c>
      <c r="AQ120">
        <v>0</v>
      </c>
      <c r="AR120">
        <v>0</v>
      </c>
      <c r="AS120" t="s">
        <v>6</v>
      </c>
      <c r="AT120">
        <v>1</v>
      </c>
      <c r="AU120" t="s">
        <v>6</v>
      </c>
      <c r="AV120">
        <v>0</v>
      </c>
      <c r="AW120">
        <v>1</v>
      </c>
      <c r="AX120">
        <v>-1</v>
      </c>
      <c r="AY120">
        <v>0</v>
      </c>
      <c r="AZ120">
        <v>0</v>
      </c>
      <c r="BA120" t="s">
        <v>6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Y120*Source!I99</f>
        <v>35</v>
      </c>
      <c r="CY120">
        <f>AA120</f>
        <v>38.380000000000003</v>
      </c>
      <c r="CZ120">
        <f>AE120</f>
        <v>38.380000000000003</v>
      </c>
      <c r="DA120">
        <f>AI120</f>
        <v>1</v>
      </c>
      <c r="DB120">
        <v>0</v>
      </c>
    </row>
    <row r="121" spans="1:106" x14ac:dyDescent="0.2">
      <c r="A121">
        <f>ROW(Source!A99)</f>
        <v>99</v>
      </c>
      <c r="B121">
        <v>16670159</v>
      </c>
      <c r="C121">
        <v>16670628</v>
      </c>
      <c r="D121">
        <v>15164559</v>
      </c>
      <c r="E121">
        <v>17</v>
      </c>
      <c r="F121">
        <v>1</v>
      </c>
      <c r="G121">
        <v>1</v>
      </c>
      <c r="H121">
        <v>3</v>
      </c>
      <c r="I121" t="s">
        <v>481</v>
      </c>
      <c r="J121" t="s">
        <v>6</v>
      </c>
      <c r="K121" t="s">
        <v>482</v>
      </c>
      <c r="L121">
        <v>1374</v>
      </c>
      <c r="N121">
        <v>1013</v>
      </c>
      <c r="O121" t="s">
        <v>483</v>
      </c>
      <c r="P121" t="s">
        <v>483</v>
      </c>
      <c r="Q121">
        <v>1</v>
      </c>
      <c r="W121">
        <v>0</v>
      </c>
      <c r="X121">
        <v>-1731369543</v>
      </c>
      <c r="Y121">
        <v>0.38</v>
      </c>
      <c r="AA121">
        <v>1</v>
      </c>
      <c r="AB121">
        <v>0</v>
      </c>
      <c r="AC121">
        <v>0</v>
      </c>
      <c r="AD121">
        <v>0</v>
      </c>
      <c r="AE121">
        <v>1</v>
      </c>
      <c r="AF121">
        <v>0</v>
      </c>
      <c r="AG121">
        <v>0</v>
      </c>
      <c r="AH121">
        <v>0</v>
      </c>
      <c r="AI121">
        <v>1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6</v>
      </c>
      <c r="AT121">
        <v>0.38</v>
      </c>
      <c r="AU121" t="s">
        <v>6</v>
      </c>
      <c r="AV121">
        <v>0</v>
      </c>
      <c r="AW121">
        <v>2</v>
      </c>
      <c r="AX121">
        <v>16670637</v>
      </c>
      <c r="AY121">
        <v>1</v>
      </c>
      <c r="AZ121">
        <v>0</v>
      </c>
      <c r="BA121">
        <v>104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Y121*Source!I99</f>
        <v>13.3</v>
      </c>
      <c r="CY121">
        <f>AA121</f>
        <v>1</v>
      </c>
      <c r="CZ121">
        <f>AE121</f>
        <v>1</v>
      </c>
      <c r="DA121">
        <f>AI121</f>
        <v>1</v>
      </c>
      <c r="DB121">
        <v>0</v>
      </c>
    </row>
    <row r="122" spans="1:106" x14ac:dyDescent="0.2">
      <c r="A122">
        <f>ROW(Source!A100)</f>
        <v>100</v>
      </c>
      <c r="B122">
        <v>16670161</v>
      </c>
      <c r="C122">
        <v>16670628</v>
      </c>
      <c r="D122">
        <v>15436556</v>
      </c>
      <c r="E122">
        <v>1</v>
      </c>
      <c r="F122">
        <v>1</v>
      </c>
      <c r="G122">
        <v>1</v>
      </c>
      <c r="H122">
        <v>1</v>
      </c>
      <c r="I122" t="s">
        <v>464</v>
      </c>
      <c r="J122" t="s">
        <v>6</v>
      </c>
      <c r="K122" t="s">
        <v>465</v>
      </c>
      <c r="L122">
        <v>1191</v>
      </c>
      <c r="N122">
        <v>1013</v>
      </c>
      <c r="O122" t="s">
        <v>466</v>
      </c>
      <c r="P122" t="s">
        <v>466</v>
      </c>
      <c r="Q122">
        <v>1</v>
      </c>
      <c r="W122">
        <v>0</v>
      </c>
      <c r="X122">
        <v>1069510174</v>
      </c>
      <c r="Y122">
        <v>2</v>
      </c>
      <c r="AA122">
        <v>0</v>
      </c>
      <c r="AB122">
        <v>0</v>
      </c>
      <c r="AC122">
        <v>0</v>
      </c>
      <c r="AD122">
        <v>62.82</v>
      </c>
      <c r="AE122">
        <v>0</v>
      </c>
      <c r="AF122">
        <v>0</v>
      </c>
      <c r="AG122">
        <v>0</v>
      </c>
      <c r="AH122">
        <v>9.6199999999999992</v>
      </c>
      <c r="AI122">
        <v>1</v>
      </c>
      <c r="AJ122">
        <v>1</v>
      </c>
      <c r="AK122">
        <v>1</v>
      </c>
      <c r="AL122">
        <v>6.53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6</v>
      </c>
      <c r="AT122">
        <v>2</v>
      </c>
      <c r="AU122" t="s">
        <v>6</v>
      </c>
      <c r="AV122">
        <v>1</v>
      </c>
      <c r="AW122">
        <v>2</v>
      </c>
      <c r="AX122">
        <v>16670634</v>
      </c>
      <c r="AY122">
        <v>1</v>
      </c>
      <c r="AZ122">
        <v>0</v>
      </c>
      <c r="BA122">
        <v>105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Y122*Source!I100</f>
        <v>70</v>
      </c>
      <c r="CY122">
        <f>AD122</f>
        <v>62.82</v>
      </c>
      <c r="CZ122">
        <f>AH122</f>
        <v>9.6199999999999992</v>
      </c>
      <c r="DA122">
        <f>AL122</f>
        <v>6.53</v>
      </c>
      <c r="DB122">
        <v>0</v>
      </c>
    </row>
    <row r="123" spans="1:106" x14ac:dyDescent="0.2">
      <c r="A123">
        <f>ROW(Source!A100)</f>
        <v>100</v>
      </c>
      <c r="B123">
        <v>16670161</v>
      </c>
      <c r="C123">
        <v>16670628</v>
      </c>
      <c r="D123">
        <v>15167589</v>
      </c>
      <c r="E123">
        <v>1</v>
      </c>
      <c r="F123">
        <v>1</v>
      </c>
      <c r="G123">
        <v>1</v>
      </c>
      <c r="H123">
        <v>3</v>
      </c>
      <c r="I123" t="s">
        <v>490</v>
      </c>
      <c r="J123" t="s">
        <v>491</v>
      </c>
      <c r="K123" t="s">
        <v>492</v>
      </c>
      <c r="L123">
        <v>1346</v>
      </c>
      <c r="N123">
        <v>1009</v>
      </c>
      <c r="O123" t="s">
        <v>470</v>
      </c>
      <c r="P123" t="s">
        <v>470</v>
      </c>
      <c r="Q123">
        <v>1</v>
      </c>
      <c r="W123">
        <v>0</v>
      </c>
      <c r="X123">
        <v>-2124370092</v>
      </c>
      <c r="Y123">
        <v>1.4999999999999999E-2</v>
      </c>
      <c r="AA123">
        <v>596.12</v>
      </c>
      <c r="AB123">
        <v>0</v>
      </c>
      <c r="AC123">
        <v>0</v>
      </c>
      <c r="AD123">
        <v>0</v>
      </c>
      <c r="AE123">
        <v>91.29</v>
      </c>
      <c r="AF123">
        <v>0</v>
      </c>
      <c r="AG123">
        <v>0</v>
      </c>
      <c r="AH123">
        <v>0</v>
      </c>
      <c r="AI123">
        <v>6.53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6</v>
      </c>
      <c r="AT123">
        <v>1.4999999999999999E-2</v>
      </c>
      <c r="AU123" t="s">
        <v>6</v>
      </c>
      <c r="AV123">
        <v>0</v>
      </c>
      <c r="AW123">
        <v>2</v>
      </c>
      <c r="AX123">
        <v>16670635</v>
      </c>
      <c r="AY123">
        <v>1</v>
      </c>
      <c r="AZ123">
        <v>0</v>
      </c>
      <c r="BA123">
        <v>106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Y123*Source!I100</f>
        <v>0.52500000000000002</v>
      </c>
      <c r="CY123">
        <f>AA123</f>
        <v>596.12</v>
      </c>
      <c r="CZ123">
        <f>AE123</f>
        <v>91.29</v>
      </c>
      <c r="DA123">
        <f>AI123</f>
        <v>6.53</v>
      </c>
      <c r="DB123">
        <v>0</v>
      </c>
    </row>
    <row r="124" spans="1:106" x14ac:dyDescent="0.2">
      <c r="A124">
        <f>ROW(Source!A100)</f>
        <v>100</v>
      </c>
      <c r="B124">
        <v>16670161</v>
      </c>
      <c r="C124">
        <v>16670628</v>
      </c>
      <c r="D124">
        <v>15195043</v>
      </c>
      <c r="E124">
        <v>1</v>
      </c>
      <c r="F124">
        <v>1</v>
      </c>
      <c r="G124">
        <v>1</v>
      </c>
      <c r="H124">
        <v>3</v>
      </c>
      <c r="I124" t="s">
        <v>478</v>
      </c>
      <c r="J124" t="s">
        <v>479</v>
      </c>
      <c r="K124" t="s">
        <v>480</v>
      </c>
      <c r="L124">
        <v>1346</v>
      </c>
      <c r="N124">
        <v>1009</v>
      </c>
      <c r="O124" t="s">
        <v>470</v>
      </c>
      <c r="P124" t="s">
        <v>470</v>
      </c>
      <c r="Q124">
        <v>1</v>
      </c>
      <c r="W124">
        <v>0</v>
      </c>
      <c r="X124">
        <v>-1726842289</v>
      </c>
      <c r="Y124">
        <v>5.0000000000000001E-3</v>
      </c>
      <c r="AA124">
        <v>429.35</v>
      </c>
      <c r="AB124">
        <v>0</v>
      </c>
      <c r="AC124">
        <v>0</v>
      </c>
      <c r="AD124">
        <v>0</v>
      </c>
      <c r="AE124">
        <v>65.75</v>
      </c>
      <c r="AF124">
        <v>0</v>
      </c>
      <c r="AG124">
        <v>0</v>
      </c>
      <c r="AH124">
        <v>0</v>
      </c>
      <c r="AI124">
        <v>6.53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6</v>
      </c>
      <c r="AT124">
        <v>5.0000000000000001E-3</v>
      </c>
      <c r="AU124" t="s">
        <v>6</v>
      </c>
      <c r="AV124">
        <v>0</v>
      </c>
      <c r="AW124">
        <v>2</v>
      </c>
      <c r="AX124">
        <v>16670636</v>
      </c>
      <c r="AY124">
        <v>1</v>
      </c>
      <c r="AZ124">
        <v>0</v>
      </c>
      <c r="BA124">
        <v>107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Y124*Source!I100</f>
        <v>0.17500000000000002</v>
      </c>
      <c r="CY124">
        <f>AA124</f>
        <v>429.35</v>
      </c>
      <c r="CZ124">
        <f>AE124</f>
        <v>65.75</v>
      </c>
      <c r="DA124">
        <f>AI124</f>
        <v>6.53</v>
      </c>
      <c r="DB124">
        <v>0</v>
      </c>
    </row>
    <row r="125" spans="1:106" x14ac:dyDescent="0.2">
      <c r="A125">
        <f>ROW(Source!A100)</f>
        <v>100</v>
      </c>
      <c r="B125">
        <v>16670161</v>
      </c>
      <c r="C125">
        <v>16670628</v>
      </c>
      <c r="D125">
        <v>15237889</v>
      </c>
      <c r="E125">
        <v>1</v>
      </c>
      <c r="F125">
        <v>1</v>
      </c>
      <c r="G125">
        <v>1</v>
      </c>
      <c r="H125">
        <v>3</v>
      </c>
      <c r="I125" t="s">
        <v>161</v>
      </c>
      <c r="J125" t="s">
        <v>163</v>
      </c>
      <c r="K125" t="s">
        <v>162</v>
      </c>
      <c r="L125">
        <v>1354</v>
      </c>
      <c r="N125">
        <v>1010</v>
      </c>
      <c r="O125" t="s">
        <v>113</v>
      </c>
      <c r="P125" t="s">
        <v>113</v>
      </c>
      <c r="Q125">
        <v>1</v>
      </c>
      <c r="W125">
        <v>0</v>
      </c>
      <c r="X125">
        <v>706520867</v>
      </c>
      <c r="Y125">
        <v>1</v>
      </c>
      <c r="AA125">
        <v>250.62</v>
      </c>
      <c r="AB125">
        <v>0</v>
      </c>
      <c r="AC125">
        <v>0</v>
      </c>
      <c r="AD125">
        <v>0</v>
      </c>
      <c r="AE125">
        <v>38.380000000000003</v>
      </c>
      <c r="AF125">
        <v>0</v>
      </c>
      <c r="AG125">
        <v>0</v>
      </c>
      <c r="AH125">
        <v>0</v>
      </c>
      <c r="AI125">
        <v>6.53</v>
      </c>
      <c r="AJ125">
        <v>1</v>
      </c>
      <c r="AK125">
        <v>1</v>
      </c>
      <c r="AL125">
        <v>1</v>
      </c>
      <c r="AN125">
        <v>0</v>
      </c>
      <c r="AO125">
        <v>0</v>
      </c>
      <c r="AP125">
        <v>0</v>
      </c>
      <c r="AQ125">
        <v>0</v>
      </c>
      <c r="AR125">
        <v>0</v>
      </c>
      <c r="AS125" t="s">
        <v>6</v>
      </c>
      <c r="AT125">
        <v>1</v>
      </c>
      <c r="AU125" t="s">
        <v>6</v>
      </c>
      <c r="AV125">
        <v>0</v>
      </c>
      <c r="AW125">
        <v>1</v>
      </c>
      <c r="AX125">
        <v>-1</v>
      </c>
      <c r="AY125">
        <v>0</v>
      </c>
      <c r="AZ125">
        <v>0</v>
      </c>
      <c r="BA125" t="s">
        <v>6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Y125*Source!I100</f>
        <v>35</v>
      </c>
      <c r="CY125">
        <f>AA125</f>
        <v>250.62</v>
      </c>
      <c r="CZ125">
        <f>AE125</f>
        <v>38.380000000000003</v>
      </c>
      <c r="DA125">
        <f>AI125</f>
        <v>6.53</v>
      </c>
      <c r="DB125">
        <v>0</v>
      </c>
    </row>
    <row r="126" spans="1:106" x14ac:dyDescent="0.2">
      <c r="A126">
        <f>ROW(Source!A100)</f>
        <v>100</v>
      </c>
      <c r="B126">
        <v>16670161</v>
      </c>
      <c r="C126">
        <v>16670628</v>
      </c>
      <c r="D126">
        <v>15164559</v>
      </c>
      <c r="E126">
        <v>17</v>
      </c>
      <c r="F126">
        <v>1</v>
      </c>
      <c r="G126">
        <v>1</v>
      </c>
      <c r="H126">
        <v>3</v>
      </c>
      <c r="I126" t="s">
        <v>481</v>
      </c>
      <c r="J126" t="s">
        <v>6</v>
      </c>
      <c r="K126" t="s">
        <v>482</v>
      </c>
      <c r="L126">
        <v>1374</v>
      </c>
      <c r="N126">
        <v>1013</v>
      </c>
      <c r="O126" t="s">
        <v>483</v>
      </c>
      <c r="P126" t="s">
        <v>483</v>
      </c>
      <c r="Q126">
        <v>1</v>
      </c>
      <c r="W126">
        <v>0</v>
      </c>
      <c r="X126">
        <v>-1731369543</v>
      </c>
      <c r="Y126">
        <v>0.38</v>
      </c>
      <c r="AA126">
        <v>1</v>
      </c>
      <c r="AB126">
        <v>0</v>
      </c>
      <c r="AC126">
        <v>0</v>
      </c>
      <c r="AD126">
        <v>0</v>
      </c>
      <c r="AE126">
        <v>1</v>
      </c>
      <c r="AF126">
        <v>0</v>
      </c>
      <c r="AG126">
        <v>0</v>
      </c>
      <c r="AH126">
        <v>0</v>
      </c>
      <c r="AI126">
        <v>1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6</v>
      </c>
      <c r="AT126">
        <v>0.38</v>
      </c>
      <c r="AU126" t="s">
        <v>6</v>
      </c>
      <c r="AV126">
        <v>0</v>
      </c>
      <c r="AW126">
        <v>2</v>
      </c>
      <c r="AX126">
        <v>16670637</v>
      </c>
      <c r="AY126">
        <v>1</v>
      </c>
      <c r="AZ126">
        <v>0</v>
      </c>
      <c r="BA126">
        <v>108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Y126*Source!I100</f>
        <v>13.3</v>
      </c>
      <c r="CY126">
        <f>AA126</f>
        <v>1</v>
      </c>
      <c r="CZ126">
        <f>AE126</f>
        <v>1</v>
      </c>
      <c r="DA126">
        <f>AI126</f>
        <v>1</v>
      </c>
      <c r="DB126">
        <v>0</v>
      </c>
    </row>
    <row r="127" spans="1:106" x14ac:dyDescent="0.2">
      <c r="A127">
        <f>ROW(Source!A103)</f>
        <v>103</v>
      </c>
      <c r="B127">
        <v>16670159</v>
      </c>
      <c r="C127">
        <v>16670639</v>
      </c>
      <c r="D127">
        <v>15436556</v>
      </c>
      <c r="E127">
        <v>1</v>
      </c>
      <c r="F127">
        <v>1</v>
      </c>
      <c r="G127">
        <v>1</v>
      </c>
      <c r="H127">
        <v>1</v>
      </c>
      <c r="I127" t="s">
        <v>464</v>
      </c>
      <c r="J127" t="s">
        <v>6</v>
      </c>
      <c r="K127" t="s">
        <v>465</v>
      </c>
      <c r="L127">
        <v>1191</v>
      </c>
      <c r="N127">
        <v>1013</v>
      </c>
      <c r="O127" t="s">
        <v>466</v>
      </c>
      <c r="P127" t="s">
        <v>466</v>
      </c>
      <c r="Q127">
        <v>1</v>
      </c>
      <c r="W127">
        <v>0</v>
      </c>
      <c r="X127">
        <v>1069510174</v>
      </c>
      <c r="Y127">
        <v>7</v>
      </c>
      <c r="AA127">
        <v>0</v>
      </c>
      <c r="AB127">
        <v>0</v>
      </c>
      <c r="AC127">
        <v>0</v>
      </c>
      <c r="AD127">
        <v>9.6199999999999992</v>
      </c>
      <c r="AE127">
        <v>0</v>
      </c>
      <c r="AF127">
        <v>0</v>
      </c>
      <c r="AG127">
        <v>0</v>
      </c>
      <c r="AH127">
        <v>9.6199999999999992</v>
      </c>
      <c r="AI127">
        <v>1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6</v>
      </c>
      <c r="AT127">
        <v>7</v>
      </c>
      <c r="AU127" t="s">
        <v>6</v>
      </c>
      <c r="AV127">
        <v>1</v>
      </c>
      <c r="AW127">
        <v>2</v>
      </c>
      <c r="AX127">
        <v>16670649</v>
      </c>
      <c r="AY127">
        <v>1</v>
      </c>
      <c r="AZ127">
        <v>0</v>
      </c>
      <c r="BA127">
        <v>109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Y127*Source!I103</f>
        <v>28</v>
      </c>
      <c r="CY127">
        <f>AD127</f>
        <v>9.6199999999999992</v>
      </c>
      <c r="CZ127">
        <f>AH127</f>
        <v>9.6199999999999992</v>
      </c>
      <c r="DA127">
        <f>AL127</f>
        <v>1</v>
      </c>
      <c r="DB127">
        <v>0</v>
      </c>
    </row>
    <row r="128" spans="1:106" x14ac:dyDescent="0.2">
      <c r="A128">
        <f>ROW(Source!A103)</f>
        <v>103</v>
      </c>
      <c r="B128">
        <v>16670159</v>
      </c>
      <c r="C128">
        <v>16670639</v>
      </c>
      <c r="D128">
        <v>15167589</v>
      </c>
      <c r="E128">
        <v>1</v>
      </c>
      <c r="F128">
        <v>1</v>
      </c>
      <c r="G128">
        <v>1</v>
      </c>
      <c r="H128">
        <v>3</v>
      </c>
      <c r="I128" t="s">
        <v>490</v>
      </c>
      <c r="J128" t="s">
        <v>491</v>
      </c>
      <c r="K128" t="s">
        <v>492</v>
      </c>
      <c r="L128">
        <v>1346</v>
      </c>
      <c r="N128">
        <v>1009</v>
      </c>
      <c r="O128" t="s">
        <v>470</v>
      </c>
      <c r="P128" t="s">
        <v>470</v>
      </c>
      <c r="Q128">
        <v>1</v>
      </c>
      <c r="W128">
        <v>0</v>
      </c>
      <c r="X128">
        <v>-2124370092</v>
      </c>
      <c r="Y128">
        <v>6.0000000000000001E-3</v>
      </c>
      <c r="AA128">
        <v>91.29</v>
      </c>
      <c r="AB128">
        <v>0</v>
      </c>
      <c r="AC128">
        <v>0</v>
      </c>
      <c r="AD128">
        <v>0</v>
      </c>
      <c r="AE128">
        <v>91.29</v>
      </c>
      <c r="AF128">
        <v>0</v>
      </c>
      <c r="AG128">
        <v>0</v>
      </c>
      <c r="AH128">
        <v>0</v>
      </c>
      <c r="AI128">
        <v>1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6</v>
      </c>
      <c r="AT128">
        <v>6.0000000000000001E-3</v>
      </c>
      <c r="AU128" t="s">
        <v>6</v>
      </c>
      <c r="AV128">
        <v>0</v>
      </c>
      <c r="AW128">
        <v>2</v>
      </c>
      <c r="AX128">
        <v>16670650</v>
      </c>
      <c r="AY128">
        <v>1</v>
      </c>
      <c r="AZ128">
        <v>0</v>
      </c>
      <c r="BA128">
        <v>110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Y128*Source!I103</f>
        <v>2.4E-2</v>
      </c>
      <c r="CY128">
        <f t="shared" ref="CY128:CY135" si="24">AA128</f>
        <v>91.29</v>
      </c>
      <c r="CZ128">
        <f t="shared" ref="CZ128:CZ135" si="25">AE128</f>
        <v>91.29</v>
      </c>
      <c r="DA128">
        <f t="shared" ref="DA128:DA135" si="26">AI128</f>
        <v>1</v>
      </c>
      <c r="DB128">
        <v>0</v>
      </c>
    </row>
    <row r="129" spans="1:106" x14ac:dyDescent="0.2">
      <c r="A129">
        <f>ROW(Source!A103)</f>
        <v>103</v>
      </c>
      <c r="B129">
        <v>16670159</v>
      </c>
      <c r="C129">
        <v>16670639</v>
      </c>
      <c r="D129">
        <v>15170992</v>
      </c>
      <c r="E129">
        <v>1</v>
      </c>
      <c r="F129">
        <v>1</v>
      </c>
      <c r="G129">
        <v>1</v>
      </c>
      <c r="H129">
        <v>3</v>
      </c>
      <c r="I129" t="s">
        <v>514</v>
      </c>
      <c r="J129" t="s">
        <v>515</v>
      </c>
      <c r="K129" t="s">
        <v>516</v>
      </c>
      <c r="L129">
        <v>1346</v>
      </c>
      <c r="N129">
        <v>1009</v>
      </c>
      <c r="O129" t="s">
        <v>470</v>
      </c>
      <c r="P129" t="s">
        <v>470</v>
      </c>
      <c r="Q129">
        <v>1</v>
      </c>
      <c r="W129">
        <v>0</v>
      </c>
      <c r="X129">
        <v>-1012196365</v>
      </c>
      <c r="Y129">
        <v>2E-3</v>
      </c>
      <c r="AA129">
        <v>155</v>
      </c>
      <c r="AB129">
        <v>0</v>
      </c>
      <c r="AC129">
        <v>0</v>
      </c>
      <c r="AD129">
        <v>0</v>
      </c>
      <c r="AE129">
        <v>155</v>
      </c>
      <c r="AF129">
        <v>0</v>
      </c>
      <c r="AG129">
        <v>0</v>
      </c>
      <c r="AH129">
        <v>0</v>
      </c>
      <c r="AI129">
        <v>1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6</v>
      </c>
      <c r="AT129">
        <v>2E-3</v>
      </c>
      <c r="AU129" t="s">
        <v>6</v>
      </c>
      <c r="AV129">
        <v>0</v>
      </c>
      <c r="AW129">
        <v>2</v>
      </c>
      <c r="AX129">
        <v>16670651</v>
      </c>
      <c r="AY129">
        <v>1</v>
      </c>
      <c r="AZ129">
        <v>0</v>
      </c>
      <c r="BA129">
        <v>111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Y129*Source!I103</f>
        <v>8.0000000000000002E-3</v>
      </c>
      <c r="CY129">
        <f t="shared" si="24"/>
        <v>155</v>
      </c>
      <c r="CZ129">
        <f t="shared" si="25"/>
        <v>155</v>
      </c>
      <c r="DA129">
        <f t="shared" si="26"/>
        <v>1</v>
      </c>
      <c r="DB129">
        <v>0</v>
      </c>
    </row>
    <row r="130" spans="1:106" x14ac:dyDescent="0.2">
      <c r="A130">
        <f>ROW(Source!A103)</f>
        <v>103</v>
      </c>
      <c r="B130">
        <v>16670159</v>
      </c>
      <c r="C130">
        <v>16670639</v>
      </c>
      <c r="D130">
        <v>15195043</v>
      </c>
      <c r="E130">
        <v>1</v>
      </c>
      <c r="F130">
        <v>1</v>
      </c>
      <c r="G130">
        <v>1</v>
      </c>
      <c r="H130">
        <v>3</v>
      </c>
      <c r="I130" t="s">
        <v>478</v>
      </c>
      <c r="J130" t="s">
        <v>479</v>
      </c>
      <c r="K130" t="s">
        <v>480</v>
      </c>
      <c r="L130">
        <v>1346</v>
      </c>
      <c r="N130">
        <v>1009</v>
      </c>
      <c r="O130" t="s">
        <v>470</v>
      </c>
      <c r="P130" t="s">
        <v>470</v>
      </c>
      <c r="Q130">
        <v>1</v>
      </c>
      <c r="W130">
        <v>0</v>
      </c>
      <c r="X130">
        <v>-1726842289</v>
      </c>
      <c r="Y130">
        <v>1.2E-2</v>
      </c>
      <c r="AA130">
        <v>65.75</v>
      </c>
      <c r="AB130">
        <v>0</v>
      </c>
      <c r="AC130">
        <v>0</v>
      </c>
      <c r="AD130">
        <v>0</v>
      </c>
      <c r="AE130">
        <v>65.75</v>
      </c>
      <c r="AF130">
        <v>0</v>
      </c>
      <c r="AG130">
        <v>0</v>
      </c>
      <c r="AH130">
        <v>0</v>
      </c>
      <c r="AI130">
        <v>1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6</v>
      </c>
      <c r="AT130">
        <v>1.2E-2</v>
      </c>
      <c r="AU130" t="s">
        <v>6</v>
      </c>
      <c r="AV130">
        <v>0</v>
      </c>
      <c r="AW130">
        <v>2</v>
      </c>
      <c r="AX130">
        <v>16670652</v>
      </c>
      <c r="AY130">
        <v>1</v>
      </c>
      <c r="AZ130">
        <v>0</v>
      </c>
      <c r="BA130">
        <v>112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Y130*Source!I103</f>
        <v>4.8000000000000001E-2</v>
      </c>
      <c r="CY130">
        <f t="shared" si="24"/>
        <v>65.75</v>
      </c>
      <c r="CZ130">
        <f t="shared" si="25"/>
        <v>65.75</v>
      </c>
      <c r="DA130">
        <f t="shared" si="26"/>
        <v>1</v>
      </c>
      <c r="DB130">
        <v>0</v>
      </c>
    </row>
    <row r="131" spans="1:106" x14ac:dyDescent="0.2">
      <c r="A131">
        <f>ROW(Source!A103)</f>
        <v>103</v>
      </c>
      <c r="B131">
        <v>16670159</v>
      </c>
      <c r="C131">
        <v>16670639</v>
      </c>
      <c r="D131">
        <v>15225376</v>
      </c>
      <c r="E131">
        <v>1</v>
      </c>
      <c r="F131">
        <v>1</v>
      </c>
      <c r="G131">
        <v>1</v>
      </c>
      <c r="H131">
        <v>3</v>
      </c>
      <c r="I131" t="s">
        <v>517</v>
      </c>
      <c r="J131" t="s">
        <v>518</v>
      </c>
      <c r="K131" t="s">
        <v>519</v>
      </c>
      <c r="L131">
        <v>1477</v>
      </c>
      <c r="N131">
        <v>1013</v>
      </c>
      <c r="O131" t="s">
        <v>314</v>
      </c>
      <c r="P131" t="s">
        <v>316</v>
      </c>
      <c r="Q131">
        <v>1</v>
      </c>
      <c r="W131">
        <v>0</v>
      </c>
      <c r="X131">
        <v>-275422861</v>
      </c>
      <c r="Y131">
        <v>0.06</v>
      </c>
      <c r="AA131">
        <v>3005.8</v>
      </c>
      <c r="AB131">
        <v>0</v>
      </c>
      <c r="AC131">
        <v>0</v>
      </c>
      <c r="AD131">
        <v>0</v>
      </c>
      <c r="AE131">
        <v>3005.8</v>
      </c>
      <c r="AF131">
        <v>0</v>
      </c>
      <c r="AG131">
        <v>0</v>
      </c>
      <c r="AH131">
        <v>0</v>
      </c>
      <c r="AI131">
        <v>1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6</v>
      </c>
      <c r="AT131">
        <v>0.06</v>
      </c>
      <c r="AU131" t="s">
        <v>6</v>
      </c>
      <c r="AV131">
        <v>0</v>
      </c>
      <c r="AW131">
        <v>2</v>
      </c>
      <c r="AX131">
        <v>16670653</v>
      </c>
      <c r="AY131">
        <v>1</v>
      </c>
      <c r="AZ131">
        <v>0</v>
      </c>
      <c r="BA131">
        <v>113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Y131*Source!I103</f>
        <v>0.24</v>
      </c>
      <c r="CY131">
        <f t="shared" si="24"/>
        <v>3005.8</v>
      </c>
      <c r="CZ131">
        <f t="shared" si="25"/>
        <v>3005.8</v>
      </c>
      <c r="DA131">
        <f t="shared" si="26"/>
        <v>1</v>
      </c>
      <c r="DB131">
        <v>0</v>
      </c>
    </row>
    <row r="132" spans="1:106" x14ac:dyDescent="0.2">
      <c r="A132">
        <f>ROW(Source!A103)</f>
        <v>103</v>
      </c>
      <c r="B132">
        <v>16670159</v>
      </c>
      <c r="C132">
        <v>16670639</v>
      </c>
      <c r="D132">
        <v>15164559</v>
      </c>
      <c r="E132">
        <v>17</v>
      </c>
      <c r="F132">
        <v>1</v>
      </c>
      <c r="G132">
        <v>1</v>
      </c>
      <c r="H132">
        <v>3</v>
      </c>
      <c r="I132" t="s">
        <v>481</v>
      </c>
      <c r="J132" t="s">
        <v>6</v>
      </c>
      <c r="K132" t="s">
        <v>482</v>
      </c>
      <c r="L132">
        <v>1374</v>
      </c>
      <c r="N132">
        <v>1013</v>
      </c>
      <c r="O132" t="s">
        <v>483</v>
      </c>
      <c r="P132" t="s">
        <v>483</v>
      </c>
      <c r="Q132">
        <v>1</v>
      </c>
      <c r="W132">
        <v>0</v>
      </c>
      <c r="X132">
        <v>-1731369543</v>
      </c>
      <c r="Y132">
        <v>1.35</v>
      </c>
      <c r="AA132">
        <v>1</v>
      </c>
      <c r="AB132">
        <v>0</v>
      </c>
      <c r="AC132">
        <v>0</v>
      </c>
      <c r="AD132">
        <v>0</v>
      </c>
      <c r="AE132">
        <v>1</v>
      </c>
      <c r="AF132">
        <v>0</v>
      </c>
      <c r="AG132">
        <v>0</v>
      </c>
      <c r="AH132">
        <v>0</v>
      </c>
      <c r="AI132">
        <v>1</v>
      </c>
      <c r="AJ132">
        <v>1</v>
      </c>
      <c r="AK132">
        <v>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6</v>
      </c>
      <c r="AT132">
        <v>1.35</v>
      </c>
      <c r="AU132" t="s">
        <v>6</v>
      </c>
      <c r="AV132">
        <v>0</v>
      </c>
      <c r="AW132">
        <v>2</v>
      </c>
      <c r="AX132">
        <v>16670654</v>
      </c>
      <c r="AY132">
        <v>1</v>
      </c>
      <c r="AZ132">
        <v>0</v>
      </c>
      <c r="BA132">
        <v>114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Y132*Source!I103</f>
        <v>5.4</v>
      </c>
      <c r="CY132">
        <f t="shared" si="24"/>
        <v>1</v>
      </c>
      <c r="CZ132">
        <f t="shared" si="25"/>
        <v>1</v>
      </c>
      <c r="DA132">
        <f t="shared" si="26"/>
        <v>1</v>
      </c>
      <c r="DB132">
        <v>0</v>
      </c>
    </row>
    <row r="133" spans="1:106" x14ac:dyDescent="0.2">
      <c r="A133">
        <f>ROW(Source!A103)</f>
        <v>103</v>
      </c>
      <c r="B133">
        <v>16670159</v>
      </c>
      <c r="C133">
        <v>16670639</v>
      </c>
      <c r="D133">
        <v>0</v>
      </c>
      <c r="E133">
        <v>0</v>
      </c>
      <c r="F133">
        <v>1</v>
      </c>
      <c r="G133">
        <v>1</v>
      </c>
      <c r="H133">
        <v>3</v>
      </c>
      <c r="I133" t="s">
        <v>151</v>
      </c>
      <c r="J133" t="s">
        <v>6</v>
      </c>
      <c r="K133" t="s">
        <v>169</v>
      </c>
      <c r="L133">
        <v>1371</v>
      </c>
      <c r="N133">
        <v>1013</v>
      </c>
      <c r="O133" t="s">
        <v>18</v>
      </c>
      <c r="P133" t="s">
        <v>18</v>
      </c>
      <c r="Q133">
        <v>1</v>
      </c>
      <c r="W133">
        <v>0</v>
      </c>
      <c r="X133">
        <v>-302443215</v>
      </c>
      <c r="Y133">
        <v>0.5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1</v>
      </c>
      <c r="AJ133">
        <v>1</v>
      </c>
      <c r="AK133">
        <v>1</v>
      </c>
      <c r="AL133">
        <v>1</v>
      </c>
      <c r="AN133">
        <v>0</v>
      </c>
      <c r="AO133">
        <v>0</v>
      </c>
      <c r="AP133">
        <v>0</v>
      </c>
      <c r="AQ133">
        <v>0</v>
      </c>
      <c r="AR133">
        <v>0</v>
      </c>
      <c r="AS133" t="s">
        <v>6</v>
      </c>
      <c r="AT133">
        <v>0.5</v>
      </c>
      <c r="AU133" t="s">
        <v>6</v>
      </c>
      <c r="AV133">
        <v>0</v>
      </c>
      <c r="AW133">
        <v>1</v>
      </c>
      <c r="AX133">
        <v>-1</v>
      </c>
      <c r="AY133">
        <v>0</v>
      </c>
      <c r="AZ133">
        <v>0</v>
      </c>
      <c r="BA133" t="s">
        <v>6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Y133*Source!I103</f>
        <v>2</v>
      </c>
      <c r="CY133">
        <f t="shared" si="24"/>
        <v>0</v>
      </c>
      <c r="CZ133">
        <f t="shared" si="25"/>
        <v>0</v>
      </c>
      <c r="DA133">
        <f t="shared" si="26"/>
        <v>1</v>
      </c>
      <c r="DB133">
        <v>0</v>
      </c>
    </row>
    <row r="134" spans="1:106" x14ac:dyDescent="0.2">
      <c r="A134">
        <f>ROW(Source!A103)</f>
        <v>103</v>
      </c>
      <c r="B134">
        <v>16670159</v>
      </c>
      <c r="C134">
        <v>16670639</v>
      </c>
      <c r="D134">
        <v>0</v>
      </c>
      <c r="E134">
        <v>0</v>
      </c>
      <c r="F134">
        <v>1</v>
      </c>
      <c r="G134">
        <v>1</v>
      </c>
      <c r="H134">
        <v>3</v>
      </c>
      <c r="I134" t="s">
        <v>151</v>
      </c>
      <c r="J134" t="s">
        <v>6</v>
      </c>
      <c r="K134" t="s">
        <v>172</v>
      </c>
      <c r="L134">
        <v>1371</v>
      </c>
      <c r="N134">
        <v>1013</v>
      </c>
      <c r="O134" t="s">
        <v>18</v>
      </c>
      <c r="P134" t="s">
        <v>18</v>
      </c>
      <c r="Q134">
        <v>1</v>
      </c>
      <c r="W134">
        <v>0</v>
      </c>
      <c r="X134">
        <v>324895404</v>
      </c>
      <c r="Y134">
        <v>0.25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1</v>
      </c>
      <c r="AJ134">
        <v>1</v>
      </c>
      <c r="AK134">
        <v>1</v>
      </c>
      <c r="AL134">
        <v>1</v>
      </c>
      <c r="AN134">
        <v>0</v>
      </c>
      <c r="AO134">
        <v>0</v>
      </c>
      <c r="AP134">
        <v>0</v>
      </c>
      <c r="AQ134">
        <v>0</v>
      </c>
      <c r="AR134">
        <v>0</v>
      </c>
      <c r="AS134" t="s">
        <v>6</v>
      </c>
      <c r="AT134">
        <v>0.25</v>
      </c>
      <c r="AU134" t="s">
        <v>6</v>
      </c>
      <c r="AV134">
        <v>0</v>
      </c>
      <c r="AW134">
        <v>1</v>
      </c>
      <c r="AX134">
        <v>-1</v>
      </c>
      <c r="AY134">
        <v>0</v>
      </c>
      <c r="AZ134">
        <v>0</v>
      </c>
      <c r="BA134" t="s">
        <v>6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Y134*Source!I103</f>
        <v>1</v>
      </c>
      <c r="CY134">
        <f t="shared" si="24"/>
        <v>0</v>
      </c>
      <c r="CZ134">
        <f t="shared" si="25"/>
        <v>0</v>
      </c>
      <c r="DA134">
        <f t="shared" si="26"/>
        <v>1</v>
      </c>
      <c r="DB134">
        <v>0</v>
      </c>
    </row>
    <row r="135" spans="1:106" x14ac:dyDescent="0.2">
      <c r="A135">
        <f>ROW(Source!A103)</f>
        <v>103</v>
      </c>
      <c r="B135">
        <v>16670159</v>
      </c>
      <c r="C135">
        <v>16670639</v>
      </c>
      <c r="D135">
        <v>0</v>
      </c>
      <c r="E135">
        <v>0</v>
      </c>
      <c r="F135">
        <v>1</v>
      </c>
      <c r="G135">
        <v>1</v>
      </c>
      <c r="H135">
        <v>3</v>
      </c>
      <c r="I135" t="s">
        <v>151</v>
      </c>
      <c r="J135" t="s">
        <v>6</v>
      </c>
      <c r="K135" t="s">
        <v>175</v>
      </c>
      <c r="L135">
        <v>1371</v>
      </c>
      <c r="N135">
        <v>1013</v>
      </c>
      <c r="O135" t="s">
        <v>18</v>
      </c>
      <c r="P135" t="s">
        <v>18</v>
      </c>
      <c r="Q135">
        <v>1</v>
      </c>
      <c r="W135">
        <v>0</v>
      </c>
      <c r="X135">
        <v>-1048887881</v>
      </c>
      <c r="Y135">
        <v>0.25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1</v>
      </c>
      <c r="AJ135">
        <v>1</v>
      </c>
      <c r="AK135">
        <v>1</v>
      </c>
      <c r="AL135">
        <v>1</v>
      </c>
      <c r="AN135">
        <v>0</v>
      </c>
      <c r="AO135">
        <v>0</v>
      </c>
      <c r="AP135">
        <v>0</v>
      </c>
      <c r="AQ135">
        <v>0</v>
      </c>
      <c r="AR135">
        <v>0</v>
      </c>
      <c r="AS135" t="s">
        <v>6</v>
      </c>
      <c r="AT135">
        <v>0.25</v>
      </c>
      <c r="AU135" t="s">
        <v>6</v>
      </c>
      <c r="AV135">
        <v>0</v>
      </c>
      <c r="AW135">
        <v>1</v>
      </c>
      <c r="AX135">
        <v>-1</v>
      </c>
      <c r="AY135">
        <v>0</v>
      </c>
      <c r="AZ135">
        <v>0</v>
      </c>
      <c r="BA135" t="s">
        <v>6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Y135*Source!I103</f>
        <v>1</v>
      </c>
      <c r="CY135">
        <f t="shared" si="24"/>
        <v>0</v>
      </c>
      <c r="CZ135">
        <f t="shared" si="25"/>
        <v>0</v>
      </c>
      <c r="DA135">
        <f t="shared" si="26"/>
        <v>1</v>
      </c>
      <c r="DB135">
        <v>0</v>
      </c>
    </row>
    <row r="136" spans="1:106" x14ac:dyDescent="0.2">
      <c r="A136">
        <f>ROW(Source!A104)</f>
        <v>104</v>
      </c>
      <c r="B136">
        <v>16670161</v>
      </c>
      <c r="C136">
        <v>16670639</v>
      </c>
      <c r="D136">
        <v>15436556</v>
      </c>
      <c r="E136">
        <v>1</v>
      </c>
      <c r="F136">
        <v>1</v>
      </c>
      <c r="G136">
        <v>1</v>
      </c>
      <c r="H136">
        <v>1</v>
      </c>
      <c r="I136" t="s">
        <v>464</v>
      </c>
      <c r="J136" t="s">
        <v>6</v>
      </c>
      <c r="K136" t="s">
        <v>465</v>
      </c>
      <c r="L136">
        <v>1191</v>
      </c>
      <c r="N136">
        <v>1013</v>
      </c>
      <c r="O136" t="s">
        <v>466</v>
      </c>
      <c r="P136" t="s">
        <v>466</v>
      </c>
      <c r="Q136">
        <v>1</v>
      </c>
      <c r="W136">
        <v>0</v>
      </c>
      <c r="X136">
        <v>1069510174</v>
      </c>
      <c r="Y136">
        <v>7</v>
      </c>
      <c r="AA136">
        <v>0</v>
      </c>
      <c r="AB136">
        <v>0</v>
      </c>
      <c r="AC136">
        <v>0</v>
      </c>
      <c r="AD136">
        <v>62.82</v>
      </c>
      <c r="AE136">
        <v>0</v>
      </c>
      <c r="AF136">
        <v>0</v>
      </c>
      <c r="AG136">
        <v>0</v>
      </c>
      <c r="AH136">
        <v>9.6199999999999992</v>
      </c>
      <c r="AI136">
        <v>1</v>
      </c>
      <c r="AJ136">
        <v>1</v>
      </c>
      <c r="AK136">
        <v>1</v>
      </c>
      <c r="AL136">
        <v>6.53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6</v>
      </c>
      <c r="AT136">
        <v>7</v>
      </c>
      <c r="AU136" t="s">
        <v>6</v>
      </c>
      <c r="AV136">
        <v>1</v>
      </c>
      <c r="AW136">
        <v>2</v>
      </c>
      <c r="AX136">
        <v>16670649</v>
      </c>
      <c r="AY136">
        <v>1</v>
      </c>
      <c r="AZ136">
        <v>0</v>
      </c>
      <c r="BA136">
        <v>115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Y136*Source!I104</f>
        <v>28</v>
      </c>
      <c r="CY136">
        <f>AD136</f>
        <v>62.82</v>
      </c>
      <c r="CZ136">
        <f>AH136</f>
        <v>9.6199999999999992</v>
      </c>
      <c r="DA136">
        <f>AL136</f>
        <v>6.53</v>
      </c>
      <c r="DB136">
        <v>0</v>
      </c>
    </row>
    <row r="137" spans="1:106" x14ac:dyDescent="0.2">
      <c r="A137">
        <f>ROW(Source!A104)</f>
        <v>104</v>
      </c>
      <c r="B137">
        <v>16670161</v>
      </c>
      <c r="C137">
        <v>16670639</v>
      </c>
      <c r="D137">
        <v>15167589</v>
      </c>
      <c r="E137">
        <v>1</v>
      </c>
      <c r="F137">
        <v>1</v>
      </c>
      <c r="G137">
        <v>1</v>
      </c>
      <c r="H137">
        <v>3</v>
      </c>
      <c r="I137" t="s">
        <v>490</v>
      </c>
      <c r="J137" t="s">
        <v>491</v>
      </c>
      <c r="K137" t="s">
        <v>492</v>
      </c>
      <c r="L137">
        <v>1346</v>
      </c>
      <c r="N137">
        <v>1009</v>
      </c>
      <c r="O137" t="s">
        <v>470</v>
      </c>
      <c r="P137" t="s">
        <v>470</v>
      </c>
      <c r="Q137">
        <v>1</v>
      </c>
      <c r="W137">
        <v>0</v>
      </c>
      <c r="X137">
        <v>-2124370092</v>
      </c>
      <c r="Y137">
        <v>6.0000000000000001E-3</v>
      </c>
      <c r="AA137">
        <v>596.12</v>
      </c>
      <c r="AB137">
        <v>0</v>
      </c>
      <c r="AC137">
        <v>0</v>
      </c>
      <c r="AD137">
        <v>0</v>
      </c>
      <c r="AE137">
        <v>91.29</v>
      </c>
      <c r="AF137">
        <v>0</v>
      </c>
      <c r="AG137">
        <v>0</v>
      </c>
      <c r="AH137">
        <v>0</v>
      </c>
      <c r="AI137">
        <v>6.53</v>
      </c>
      <c r="AJ137">
        <v>1</v>
      </c>
      <c r="AK137">
        <v>1</v>
      </c>
      <c r="AL137">
        <v>1</v>
      </c>
      <c r="AN137">
        <v>0</v>
      </c>
      <c r="AO137">
        <v>1</v>
      </c>
      <c r="AP137">
        <v>0</v>
      </c>
      <c r="AQ137">
        <v>0</v>
      </c>
      <c r="AR137">
        <v>0</v>
      </c>
      <c r="AS137" t="s">
        <v>6</v>
      </c>
      <c r="AT137">
        <v>6.0000000000000001E-3</v>
      </c>
      <c r="AU137" t="s">
        <v>6</v>
      </c>
      <c r="AV137">
        <v>0</v>
      </c>
      <c r="AW137">
        <v>2</v>
      </c>
      <c r="AX137">
        <v>16670650</v>
      </c>
      <c r="AY137">
        <v>1</v>
      </c>
      <c r="AZ137">
        <v>0</v>
      </c>
      <c r="BA137">
        <v>116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Y137*Source!I104</f>
        <v>2.4E-2</v>
      </c>
      <c r="CY137">
        <f t="shared" ref="CY137:CY144" si="27">AA137</f>
        <v>596.12</v>
      </c>
      <c r="CZ137">
        <f t="shared" ref="CZ137:CZ144" si="28">AE137</f>
        <v>91.29</v>
      </c>
      <c r="DA137">
        <f t="shared" ref="DA137:DA144" si="29">AI137</f>
        <v>6.53</v>
      </c>
      <c r="DB137">
        <v>0</v>
      </c>
    </row>
    <row r="138" spans="1:106" x14ac:dyDescent="0.2">
      <c r="A138">
        <f>ROW(Source!A104)</f>
        <v>104</v>
      </c>
      <c r="B138">
        <v>16670161</v>
      </c>
      <c r="C138">
        <v>16670639</v>
      </c>
      <c r="D138">
        <v>15170992</v>
      </c>
      <c r="E138">
        <v>1</v>
      </c>
      <c r="F138">
        <v>1</v>
      </c>
      <c r="G138">
        <v>1</v>
      </c>
      <c r="H138">
        <v>3</v>
      </c>
      <c r="I138" t="s">
        <v>514</v>
      </c>
      <c r="J138" t="s">
        <v>515</v>
      </c>
      <c r="K138" t="s">
        <v>516</v>
      </c>
      <c r="L138">
        <v>1346</v>
      </c>
      <c r="N138">
        <v>1009</v>
      </c>
      <c r="O138" t="s">
        <v>470</v>
      </c>
      <c r="P138" t="s">
        <v>470</v>
      </c>
      <c r="Q138">
        <v>1</v>
      </c>
      <c r="W138">
        <v>0</v>
      </c>
      <c r="X138">
        <v>-1012196365</v>
      </c>
      <c r="Y138">
        <v>2E-3</v>
      </c>
      <c r="AA138">
        <v>1012.15</v>
      </c>
      <c r="AB138">
        <v>0</v>
      </c>
      <c r="AC138">
        <v>0</v>
      </c>
      <c r="AD138">
        <v>0</v>
      </c>
      <c r="AE138">
        <v>155</v>
      </c>
      <c r="AF138">
        <v>0</v>
      </c>
      <c r="AG138">
        <v>0</v>
      </c>
      <c r="AH138">
        <v>0</v>
      </c>
      <c r="AI138">
        <v>6.53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6</v>
      </c>
      <c r="AT138">
        <v>2E-3</v>
      </c>
      <c r="AU138" t="s">
        <v>6</v>
      </c>
      <c r="AV138">
        <v>0</v>
      </c>
      <c r="AW138">
        <v>2</v>
      </c>
      <c r="AX138">
        <v>16670651</v>
      </c>
      <c r="AY138">
        <v>1</v>
      </c>
      <c r="AZ138">
        <v>0</v>
      </c>
      <c r="BA138">
        <v>117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Y138*Source!I104</f>
        <v>8.0000000000000002E-3</v>
      </c>
      <c r="CY138">
        <f t="shared" si="27"/>
        <v>1012.15</v>
      </c>
      <c r="CZ138">
        <f t="shared" si="28"/>
        <v>155</v>
      </c>
      <c r="DA138">
        <f t="shared" si="29"/>
        <v>6.53</v>
      </c>
      <c r="DB138">
        <v>0</v>
      </c>
    </row>
    <row r="139" spans="1:106" x14ac:dyDescent="0.2">
      <c r="A139">
        <f>ROW(Source!A104)</f>
        <v>104</v>
      </c>
      <c r="B139">
        <v>16670161</v>
      </c>
      <c r="C139">
        <v>16670639</v>
      </c>
      <c r="D139">
        <v>15195043</v>
      </c>
      <c r="E139">
        <v>1</v>
      </c>
      <c r="F139">
        <v>1</v>
      </c>
      <c r="G139">
        <v>1</v>
      </c>
      <c r="H139">
        <v>3</v>
      </c>
      <c r="I139" t="s">
        <v>478</v>
      </c>
      <c r="J139" t="s">
        <v>479</v>
      </c>
      <c r="K139" t="s">
        <v>480</v>
      </c>
      <c r="L139">
        <v>1346</v>
      </c>
      <c r="N139">
        <v>1009</v>
      </c>
      <c r="O139" t="s">
        <v>470</v>
      </c>
      <c r="P139" t="s">
        <v>470</v>
      </c>
      <c r="Q139">
        <v>1</v>
      </c>
      <c r="W139">
        <v>0</v>
      </c>
      <c r="X139">
        <v>-1726842289</v>
      </c>
      <c r="Y139">
        <v>1.2E-2</v>
      </c>
      <c r="AA139">
        <v>429.35</v>
      </c>
      <c r="AB139">
        <v>0</v>
      </c>
      <c r="AC139">
        <v>0</v>
      </c>
      <c r="AD139">
        <v>0</v>
      </c>
      <c r="AE139">
        <v>65.75</v>
      </c>
      <c r="AF139">
        <v>0</v>
      </c>
      <c r="AG139">
        <v>0</v>
      </c>
      <c r="AH139">
        <v>0</v>
      </c>
      <c r="AI139">
        <v>6.53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6</v>
      </c>
      <c r="AT139">
        <v>1.2E-2</v>
      </c>
      <c r="AU139" t="s">
        <v>6</v>
      </c>
      <c r="AV139">
        <v>0</v>
      </c>
      <c r="AW139">
        <v>2</v>
      </c>
      <c r="AX139">
        <v>16670652</v>
      </c>
      <c r="AY139">
        <v>1</v>
      </c>
      <c r="AZ139">
        <v>0</v>
      </c>
      <c r="BA139">
        <v>118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Y139*Source!I104</f>
        <v>4.8000000000000001E-2</v>
      </c>
      <c r="CY139">
        <f t="shared" si="27"/>
        <v>429.35</v>
      </c>
      <c r="CZ139">
        <f t="shared" si="28"/>
        <v>65.75</v>
      </c>
      <c r="DA139">
        <f t="shared" si="29"/>
        <v>6.53</v>
      </c>
      <c r="DB139">
        <v>0</v>
      </c>
    </row>
    <row r="140" spans="1:106" x14ac:dyDescent="0.2">
      <c r="A140">
        <f>ROW(Source!A104)</f>
        <v>104</v>
      </c>
      <c r="B140">
        <v>16670161</v>
      </c>
      <c r="C140">
        <v>16670639</v>
      </c>
      <c r="D140">
        <v>15225376</v>
      </c>
      <c r="E140">
        <v>1</v>
      </c>
      <c r="F140">
        <v>1</v>
      </c>
      <c r="G140">
        <v>1</v>
      </c>
      <c r="H140">
        <v>3</v>
      </c>
      <c r="I140" t="s">
        <v>517</v>
      </c>
      <c r="J140" t="s">
        <v>518</v>
      </c>
      <c r="K140" t="s">
        <v>519</v>
      </c>
      <c r="L140">
        <v>1477</v>
      </c>
      <c r="N140">
        <v>1013</v>
      </c>
      <c r="O140" t="s">
        <v>314</v>
      </c>
      <c r="P140" t="s">
        <v>316</v>
      </c>
      <c r="Q140">
        <v>1</v>
      </c>
      <c r="W140">
        <v>0</v>
      </c>
      <c r="X140">
        <v>-275422861</v>
      </c>
      <c r="Y140">
        <v>0.06</v>
      </c>
      <c r="AA140">
        <v>19627.87</v>
      </c>
      <c r="AB140">
        <v>0</v>
      </c>
      <c r="AC140">
        <v>0</v>
      </c>
      <c r="AD140">
        <v>0</v>
      </c>
      <c r="AE140">
        <v>3005.8</v>
      </c>
      <c r="AF140">
        <v>0</v>
      </c>
      <c r="AG140">
        <v>0</v>
      </c>
      <c r="AH140">
        <v>0</v>
      </c>
      <c r="AI140">
        <v>6.53</v>
      </c>
      <c r="AJ140">
        <v>1</v>
      </c>
      <c r="AK140">
        <v>1</v>
      </c>
      <c r="AL140">
        <v>1</v>
      </c>
      <c r="AN140">
        <v>0</v>
      </c>
      <c r="AO140">
        <v>1</v>
      </c>
      <c r="AP140">
        <v>0</v>
      </c>
      <c r="AQ140">
        <v>0</v>
      </c>
      <c r="AR140">
        <v>0</v>
      </c>
      <c r="AS140" t="s">
        <v>6</v>
      </c>
      <c r="AT140">
        <v>0.06</v>
      </c>
      <c r="AU140" t="s">
        <v>6</v>
      </c>
      <c r="AV140">
        <v>0</v>
      </c>
      <c r="AW140">
        <v>2</v>
      </c>
      <c r="AX140">
        <v>16670653</v>
      </c>
      <c r="AY140">
        <v>1</v>
      </c>
      <c r="AZ140">
        <v>0</v>
      </c>
      <c r="BA140">
        <v>119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Y140*Source!I104</f>
        <v>0.24</v>
      </c>
      <c r="CY140">
        <f t="shared" si="27"/>
        <v>19627.87</v>
      </c>
      <c r="CZ140">
        <f t="shared" si="28"/>
        <v>3005.8</v>
      </c>
      <c r="DA140">
        <f t="shared" si="29"/>
        <v>6.53</v>
      </c>
      <c r="DB140">
        <v>0</v>
      </c>
    </row>
    <row r="141" spans="1:106" x14ac:dyDescent="0.2">
      <c r="A141">
        <f>ROW(Source!A104)</f>
        <v>104</v>
      </c>
      <c r="B141">
        <v>16670161</v>
      </c>
      <c r="C141">
        <v>16670639</v>
      </c>
      <c r="D141">
        <v>15164559</v>
      </c>
      <c r="E141">
        <v>17</v>
      </c>
      <c r="F141">
        <v>1</v>
      </c>
      <c r="G141">
        <v>1</v>
      </c>
      <c r="H141">
        <v>3</v>
      </c>
      <c r="I141" t="s">
        <v>481</v>
      </c>
      <c r="J141" t="s">
        <v>6</v>
      </c>
      <c r="K141" t="s">
        <v>482</v>
      </c>
      <c r="L141">
        <v>1374</v>
      </c>
      <c r="N141">
        <v>1013</v>
      </c>
      <c r="O141" t="s">
        <v>483</v>
      </c>
      <c r="P141" t="s">
        <v>483</v>
      </c>
      <c r="Q141">
        <v>1</v>
      </c>
      <c r="W141">
        <v>0</v>
      </c>
      <c r="X141">
        <v>-1731369543</v>
      </c>
      <c r="Y141">
        <v>1.35</v>
      </c>
      <c r="AA141">
        <v>1</v>
      </c>
      <c r="AB141">
        <v>0</v>
      </c>
      <c r="AC141">
        <v>0</v>
      </c>
      <c r="AD141">
        <v>0</v>
      </c>
      <c r="AE141">
        <v>1</v>
      </c>
      <c r="AF141">
        <v>0</v>
      </c>
      <c r="AG141">
        <v>0</v>
      </c>
      <c r="AH141">
        <v>0</v>
      </c>
      <c r="AI141">
        <v>1</v>
      </c>
      <c r="AJ141">
        <v>1</v>
      </c>
      <c r="AK141">
        <v>1</v>
      </c>
      <c r="AL141">
        <v>1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6</v>
      </c>
      <c r="AT141">
        <v>1.35</v>
      </c>
      <c r="AU141" t="s">
        <v>6</v>
      </c>
      <c r="AV141">
        <v>0</v>
      </c>
      <c r="AW141">
        <v>2</v>
      </c>
      <c r="AX141">
        <v>16670654</v>
      </c>
      <c r="AY141">
        <v>1</v>
      </c>
      <c r="AZ141">
        <v>0</v>
      </c>
      <c r="BA141">
        <v>120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Y141*Source!I104</f>
        <v>5.4</v>
      </c>
      <c r="CY141">
        <f t="shared" si="27"/>
        <v>1</v>
      </c>
      <c r="CZ141">
        <f t="shared" si="28"/>
        <v>1</v>
      </c>
      <c r="DA141">
        <f t="shared" si="29"/>
        <v>1</v>
      </c>
      <c r="DB141">
        <v>0</v>
      </c>
    </row>
    <row r="142" spans="1:106" x14ac:dyDescent="0.2">
      <c r="A142">
        <f>ROW(Source!A104)</f>
        <v>104</v>
      </c>
      <c r="B142">
        <v>16670161</v>
      </c>
      <c r="C142">
        <v>16670639</v>
      </c>
      <c r="D142">
        <v>0</v>
      </c>
      <c r="E142">
        <v>0</v>
      </c>
      <c r="F142">
        <v>1</v>
      </c>
      <c r="G142">
        <v>1</v>
      </c>
      <c r="H142">
        <v>3</v>
      </c>
      <c r="I142" t="s">
        <v>151</v>
      </c>
      <c r="J142" t="s">
        <v>6</v>
      </c>
      <c r="K142" t="s">
        <v>169</v>
      </c>
      <c r="L142">
        <v>1371</v>
      </c>
      <c r="N142">
        <v>1013</v>
      </c>
      <c r="O142" t="s">
        <v>18</v>
      </c>
      <c r="P142" t="s">
        <v>18</v>
      </c>
      <c r="Q142">
        <v>1</v>
      </c>
      <c r="W142">
        <v>0</v>
      </c>
      <c r="X142">
        <v>-302443215</v>
      </c>
      <c r="Y142">
        <v>0.5</v>
      </c>
      <c r="AA142">
        <v>97627.13</v>
      </c>
      <c r="AB142">
        <v>0</v>
      </c>
      <c r="AC142">
        <v>0</v>
      </c>
      <c r="AD142">
        <v>0</v>
      </c>
      <c r="AE142">
        <v>27656.41</v>
      </c>
      <c r="AF142">
        <v>0</v>
      </c>
      <c r="AG142">
        <v>0</v>
      </c>
      <c r="AH142">
        <v>0</v>
      </c>
      <c r="AI142">
        <v>3.53</v>
      </c>
      <c r="AJ142">
        <v>1</v>
      </c>
      <c r="AK142">
        <v>1</v>
      </c>
      <c r="AL142">
        <v>1</v>
      </c>
      <c r="AN142">
        <v>0</v>
      </c>
      <c r="AO142">
        <v>0</v>
      </c>
      <c r="AP142">
        <v>0</v>
      </c>
      <c r="AQ142">
        <v>0</v>
      </c>
      <c r="AR142">
        <v>0</v>
      </c>
      <c r="AS142" t="s">
        <v>6</v>
      </c>
      <c r="AT142">
        <v>0.5</v>
      </c>
      <c r="AU142" t="s">
        <v>6</v>
      </c>
      <c r="AV142">
        <v>0</v>
      </c>
      <c r="AW142">
        <v>1</v>
      </c>
      <c r="AX142">
        <v>-1</v>
      </c>
      <c r="AY142">
        <v>0</v>
      </c>
      <c r="AZ142">
        <v>0</v>
      </c>
      <c r="BA142" t="s">
        <v>6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Y142*Source!I104</f>
        <v>2</v>
      </c>
      <c r="CY142">
        <f t="shared" si="27"/>
        <v>97627.13</v>
      </c>
      <c r="CZ142">
        <f t="shared" si="28"/>
        <v>27656.41</v>
      </c>
      <c r="DA142">
        <f t="shared" si="29"/>
        <v>3.53</v>
      </c>
      <c r="DB142">
        <v>0</v>
      </c>
    </row>
    <row r="143" spans="1:106" x14ac:dyDescent="0.2">
      <c r="A143">
        <f>ROW(Source!A104)</f>
        <v>104</v>
      </c>
      <c r="B143">
        <v>16670161</v>
      </c>
      <c r="C143">
        <v>16670639</v>
      </c>
      <c r="D143">
        <v>0</v>
      </c>
      <c r="E143">
        <v>0</v>
      </c>
      <c r="F143">
        <v>1</v>
      </c>
      <c r="G143">
        <v>1</v>
      </c>
      <c r="H143">
        <v>3</v>
      </c>
      <c r="I143" t="s">
        <v>151</v>
      </c>
      <c r="J143" t="s">
        <v>6</v>
      </c>
      <c r="K143" t="s">
        <v>172</v>
      </c>
      <c r="L143">
        <v>1371</v>
      </c>
      <c r="N143">
        <v>1013</v>
      </c>
      <c r="O143" t="s">
        <v>18</v>
      </c>
      <c r="P143" t="s">
        <v>18</v>
      </c>
      <c r="Q143">
        <v>1</v>
      </c>
      <c r="W143">
        <v>0</v>
      </c>
      <c r="X143">
        <v>324895404</v>
      </c>
      <c r="Y143">
        <v>0.25</v>
      </c>
      <c r="AA143">
        <v>146440.67000000001</v>
      </c>
      <c r="AB143">
        <v>0</v>
      </c>
      <c r="AC143">
        <v>0</v>
      </c>
      <c r="AD143">
        <v>0</v>
      </c>
      <c r="AE143">
        <v>41484.61</v>
      </c>
      <c r="AF143">
        <v>0</v>
      </c>
      <c r="AG143">
        <v>0</v>
      </c>
      <c r="AH143">
        <v>0</v>
      </c>
      <c r="AI143">
        <v>3.53</v>
      </c>
      <c r="AJ143">
        <v>1</v>
      </c>
      <c r="AK143">
        <v>1</v>
      </c>
      <c r="AL143">
        <v>1</v>
      </c>
      <c r="AN143">
        <v>0</v>
      </c>
      <c r="AO143">
        <v>0</v>
      </c>
      <c r="AP143">
        <v>0</v>
      </c>
      <c r="AQ143">
        <v>0</v>
      </c>
      <c r="AR143">
        <v>0</v>
      </c>
      <c r="AS143" t="s">
        <v>6</v>
      </c>
      <c r="AT143">
        <v>0.25</v>
      </c>
      <c r="AU143" t="s">
        <v>6</v>
      </c>
      <c r="AV143">
        <v>0</v>
      </c>
      <c r="AW143">
        <v>1</v>
      </c>
      <c r="AX143">
        <v>-1</v>
      </c>
      <c r="AY143">
        <v>0</v>
      </c>
      <c r="AZ143">
        <v>0</v>
      </c>
      <c r="BA143" t="s">
        <v>6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Y143*Source!I104</f>
        <v>1</v>
      </c>
      <c r="CY143">
        <f t="shared" si="27"/>
        <v>146440.67000000001</v>
      </c>
      <c r="CZ143">
        <f t="shared" si="28"/>
        <v>41484.61</v>
      </c>
      <c r="DA143">
        <f t="shared" si="29"/>
        <v>3.53</v>
      </c>
      <c r="DB143">
        <v>0</v>
      </c>
    </row>
    <row r="144" spans="1:106" x14ac:dyDescent="0.2">
      <c r="A144">
        <f>ROW(Source!A104)</f>
        <v>104</v>
      </c>
      <c r="B144">
        <v>16670161</v>
      </c>
      <c r="C144">
        <v>16670639</v>
      </c>
      <c r="D144">
        <v>0</v>
      </c>
      <c r="E144">
        <v>0</v>
      </c>
      <c r="F144">
        <v>1</v>
      </c>
      <c r="G144">
        <v>1</v>
      </c>
      <c r="H144">
        <v>3</v>
      </c>
      <c r="I144" t="s">
        <v>151</v>
      </c>
      <c r="J144" t="s">
        <v>6</v>
      </c>
      <c r="K144" t="s">
        <v>175</v>
      </c>
      <c r="L144">
        <v>1371</v>
      </c>
      <c r="N144">
        <v>1013</v>
      </c>
      <c r="O144" t="s">
        <v>18</v>
      </c>
      <c r="P144" t="s">
        <v>18</v>
      </c>
      <c r="Q144">
        <v>1</v>
      </c>
      <c r="W144">
        <v>0</v>
      </c>
      <c r="X144">
        <v>-1048887881</v>
      </c>
      <c r="Y144">
        <v>0.25</v>
      </c>
      <c r="AA144">
        <v>97627.13</v>
      </c>
      <c r="AB144">
        <v>0</v>
      </c>
      <c r="AC144">
        <v>0</v>
      </c>
      <c r="AD144">
        <v>0</v>
      </c>
      <c r="AE144">
        <v>27656.41</v>
      </c>
      <c r="AF144">
        <v>0</v>
      </c>
      <c r="AG144">
        <v>0</v>
      </c>
      <c r="AH144">
        <v>0</v>
      </c>
      <c r="AI144">
        <v>3.53</v>
      </c>
      <c r="AJ144">
        <v>1</v>
      </c>
      <c r="AK144">
        <v>1</v>
      </c>
      <c r="AL144">
        <v>1</v>
      </c>
      <c r="AN144">
        <v>0</v>
      </c>
      <c r="AO144">
        <v>0</v>
      </c>
      <c r="AP144">
        <v>0</v>
      </c>
      <c r="AQ144">
        <v>0</v>
      </c>
      <c r="AR144">
        <v>0</v>
      </c>
      <c r="AS144" t="s">
        <v>6</v>
      </c>
      <c r="AT144">
        <v>0.25</v>
      </c>
      <c r="AU144" t="s">
        <v>6</v>
      </c>
      <c r="AV144">
        <v>0</v>
      </c>
      <c r="AW144">
        <v>1</v>
      </c>
      <c r="AX144">
        <v>-1</v>
      </c>
      <c r="AY144">
        <v>0</v>
      </c>
      <c r="AZ144">
        <v>0</v>
      </c>
      <c r="BA144" t="s">
        <v>6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Y144*Source!I104</f>
        <v>1</v>
      </c>
      <c r="CY144">
        <f t="shared" si="27"/>
        <v>97627.13</v>
      </c>
      <c r="CZ144">
        <f t="shared" si="28"/>
        <v>27656.41</v>
      </c>
      <c r="DA144">
        <f t="shared" si="29"/>
        <v>3.53</v>
      </c>
      <c r="DB144">
        <v>0</v>
      </c>
    </row>
    <row r="145" spans="1:106" x14ac:dyDescent="0.2">
      <c r="A145">
        <f>ROW(Source!A111)</f>
        <v>111</v>
      </c>
      <c r="B145">
        <v>16670159</v>
      </c>
      <c r="C145">
        <v>16670658</v>
      </c>
      <c r="D145">
        <v>15438406</v>
      </c>
      <c r="E145">
        <v>1</v>
      </c>
      <c r="F145">
        <v>1</v>
      </c>
      <c r="G145">
        <v>1</v>
      </c>
      <c r="H145">
        <v>1</v>
      </c>
      <c r="I145" t="s">
        <v>486</v>
      </c>
      <c r="J145" t="s">
        <v>6</v>
      </c>
      <c r="K145" t="s">
        <v>487</v>
      </c>
      <c r="L145">
        <v>1191</v>
      </c>
      <c r="N145">
        <v>1013</v>
      </c>
      <c r="O145" t="s">
        <v>466</v>
      </c>
      <c r="P145" t="s">
        <v>466</v>
      </c>
      <c r="Q145">
        <v>1</v>
      </c>
      <c r="W145">
        <v>0</v>
      </c>
      <c r="X145">
        <v>1799141607</v>
      </c>
      <c r="Y145">
        <v>3.6</v>
      </c>
      <c r="AA145">
        <v>0</v>
      </c>
      <c r="AB145">
        <v>0</v>
      </c>
      <c r="AC145">
        <v>0</v>
      </c>
      <c r="AD145">
        <v>10.210000000000001</v>
      </c>
      <c r="AE145">
        <v>0</v>
      </c>
      <c r="AF145">
        <v>0</v>
      </c>
      <c r="AG145">
        <v>0</v>
      </c>
      <c r="AH145">
        <v>10.210000000000001</v>
      </c>
      <c r="AI145">
        <v>1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6</v>
      </c>
      <c r="AT145">
        <v>3.6</v>
      </c>
      <c r="AU145" t="s">
        <v>6</v>
      </c>
      <c r="AV145">
        <v>1</v>
      </c>
      <c r="AW145">
        <v>2</v>
      </c>
      <c r="AX145">
        <v>16670666</v>
      </c>
      <c r="AY145">
        <v>1</v>
      </c>
      <c r="AZ145">
        <v>0</v>
      </c>
      <c r="BA145">
        <v>121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Y145*Source!I111</f>
        <v>21.6</v>
      </c>
      <c r="CY145">
        <f>AD145</f>
        <v>10.210000000000001</v>
      </c>
      <c r="CZ145">
        <f>AH145</f>
        <v>10.210000000000001</v>
      </c>
      <c r="DA145">
        <f>AL145</f>
        <v>1</v>
      </c>
      <c r="DB145">
        <v>0</v>
      </c>
    </row>
    <row r="146" spans="1:106" x14ac:dyDescent="0.2">
      <c r="A146">
        <f>ROW(Source!A111)</f>
        <v>111</v>
      </c>
      <c r="B146">
        <v>16670159</v>
      </c>
      <c r="C146">
        <v>16670658</v>
      </c>
      <c r="D146">
        <v>15165918</v>
      </c>
      <c r="E146">
        <v>1</v>
      </c>
      <c r="F146">
        <v>1</v>
      </c>
      <c r="G146">
        <v>1</v>
      </c>
      <c r="H146">
        <v>3</v>
      </c>
      <c r="I146" t="s">
        <v>467</v>
      </c>
      <c r="J146" t="s">
        <v>468</v>
      </c>
      <c r="K146" t="s">
        <v>469</v>
      </c>
      <c r="L146">
        <v>1346</v>
      </c>
      <c r="N146">
        <v>1009</v>
      </c>
      <c r="O146" t="s">
        <v>470</v>
      </c>
      <c r="P146" t="s">
        <v>470</v>
      </c>
      <c r="Q146">
        <v>1</v>
      </c>
      <c r="W146">
        <v>0</v>
      </c>
      <c r="X146">
        <v>1559187994</v>
      </c>
      <c r="Y146">
        <v>1.6000000000000001E-3</v>
      </c>
      <c r="AA146">
        <v>27.74</v>
      </c>
      <c r="AB146">
        <v>0</v>
      </c>
      <c r="AC146">
        <v>0</v>
      </c>
      <c r="AD146">
        <v>0</v>
      </c>
      <c r="AE146">
        <v>27.74</v>
      </c>
      <c r="AF146">
        <v>0</v>
      </c>
      <c r="AG146">
        <v>0</v>
      </c>
      <c r="AH146">
        <v>0</v>
      </c>
      <c r="AI146">
        <v>1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6</v>
      </c>
      <c r="AT146">
        <v>1.6000000000000001E-3</v>
      </c>
      <c r="AU146" t="s">
        <v>6</v>
      </c>
      <c r="AV146">
        <v>0</v>
      </c>
      <c r="AW146">
        <v>2</v>
      </c>
      <c r="AX146">
        <v>16670667</v>
      </c>
      <c r="AY146">
        <v>1</v>
      </c>
      <c r="AZ146">
        <v>0</v>
      </c>
      <c r="BA146">
        <v>122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Y146*Source!I111</f>
        <v>9.6000000000000009E-3</v>
      </c>
      <c r="CY146">
        <f t="shared" ref="CY146:CY151" si="30">AA146</f>
        <v>27.74</v>
      </c>
      <c r="CZ146">
        <f t="shared" ref="CZ146:CZ151" si="31">AE146</f>
        <v>27.74</v>
      </c>
      <c r="DA146">
        <f t="shared" ref="DA146:DA151" si="32">AI146</f>
        <v>1</v>
      </c>
      <c r="DB146">
        <v>0</v>
      </c>
    </row>
    <row r="147" spans="1:106" x14ac:dyDescent="0.2">
      <c r="A147">
        <f>ROW(Source!A111)</f>
        <v>111</v>
      </c>
      <c r="B147">
        <v>16670159</v>
      </c>
      <c r="C147">
        <v>16670658</v>
      </c>
      <c r="D147">
        <v>15170072</v>
      </c>
      <c r="E147">
        <v>1</v>
      </c>
      <c r="F147">
        <v>1</v>
      </c>
      <c r="G147">
        <v>1</v>
      </c>
      <c r="H147">
        <v>3</v>
      </c>
      <c r="I147" t="s">
        <v>471</v>
      </c>
      <c r="J147" t="s">
        <v>472</v>
      </c>
      <c r="K147" t="s">
        <v>473</v>
      </c>
      <c r="L147">
        <v>1355</v>
      </c>
      <c r="N147">
        <v>1010</v>
      </c>
      <c r="O147" t="s">
        <v>371</v>
      </c>
      <c r="P147" t="s">
        <v>371</v>
      </c>
      <c r="Q147">
        <v>100</v>
      </c>
      <c r="W147">
        <v>0</v>
      </c>
      <c r="X147">
        <v>-66531260</v>
      </c>
      <c r="Y147">
        <v>0.03</v>
      </c>
      <c r="AA147">
        <v>83</v>
      </c>
      <c r="AB147">
        <v>0</v>
      </c>
      <c r="AC147">
        <v>0</v>
      </c>
      <c r="AD147">
        <v>0</v>
      </c>
      <c r="AE147">
        <v>83</v>
      </c>
      <c r="AF147">
        <v>0</v>
      </c>
      <c r="AG147">
        <v>0</v>
      </c>
      <c r="AH147">
        <v>0</v>
      </c>
      <c r="AI147">
        <v>1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6</v>
      </c>
      <c r="AT147">
        <v>0.03</v>
      </c>
      <c r="AU147" t="s">
        <v>6</v>
      </c>
      <c r="AV147">
        <v>0</v>
      </c>
      <c r="AW147">
        <v>2</v>
      </c>
      <c r="AX147">
        <v>16670668</v>
      </c>
      <c r="AY147">
        <v>1</v>
      </c>
      <c r="AZ147">
        <v>0</v>
      </c>
      <c r="BA147">
        <v>123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Y147*Source!I111</f>
        <v>0.18</v>
      </c>
      <c r="CY147">
        <f t="shared" si="30"/>
        <v>83</v>
      </c>
      <c r="CZ147">
        <f t="shared" si="31"/>
        <v>83</v>
      </c>
      <c r="DA147">
        <f t="shared" si="32"/>
        <v>1</v>
      </c>
      <c r="DB147">
        <v>0</v>
      </c>
    </row>
    <row r="148" spans="1:106" x14ac:dyDescent="0.2">
      <c r="A148">
        <f>ROW(Source!A111)</f>
        <v>111</v>
      </c>
      <c r="B148">
        <v>16670159</v>
      </c>
      <c r="C148">
        <v>16670658</v>
      </c>
      <c r="D148">
        <v>15171982</v>
      </c>
      <c r="E148">
        <v>1</v>
      </c>
      <c r="F148">
        <v>1</v>
      </c>
      <c r="G148">
        <v>1</v>
      </c>
      <c r="H148">
        <v>3</v>
      </c>
      <c r="I148" t="s">
        <v>474</v>
      </c>
      <c r="J148" t="s">
        <v>475</v>
      </c>
      <c r="K148" t="s">
        <v>476</v>
      </c>
      <c r="L148">
        <v>1348</v>
      </c>
      <c r="N148">
        <v>1009</v>
      </c>
      <c r="O148" t="s">
        <v>477</v>
      </c>
      <c r="P148" t="s">
        <v>477</v>
      </c>
      <c r="Q148">
        <v>1000</v>
      </c>
      <c r="W148">
        <v>0</v>
      </c>
      <c r="X148">
        <v>-1421715385</v>
      </c>
      <c r="Y148">
        <v>2.0000000000000002E-5</v>
      </c>
      <c r="AA148">
        <v>729.98</v>
      </c>
      <c r="AB148">
        <v>0</v>
      </c>
      <c r="AC148">
        <v>0</v>
      </c>
      <c r="AD148">
        <v>0</v>
      </c>
      <c r="AE148">
        <v>729.98</v>
      </c>
      <c r="AF148">
        <v>0</v>
      </c>
      <c r="AG148">
        <v>0</v>
      </c>
      <c r="AH148">
        <v>0</v>
      </c>
      <c r="AI148">
        <v>1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6</v>
      </c>
      <c r="AT148">
        <v>2.0000000000000002E-5</v>
      </c>
      <c r="AU148" t="s">
        <v>6</v>
      </c>
      <c r="AV148">
        <v>0</v>
      </c>
      <c r="AW148">
        <v>2</v>
      </c>
      <c r="AX148">
        <v>16670669</v>
      </c>
      <c r="AY148">
        <v>1</v>
      </c>
      <c r="AZ148">
        <v>0</v>
      </c>
      <c r="BA148">
        <v>124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Y148*Source!I111</f>
        <v>1.2000000000000002E-4</v>
      </c>
      <c r="CY148">
        <f t="shared" si="30"/>
        <v>729.98</v>
      </c>
      <c r="CZ148">
        <f t="shared" si="31"/>
        <v>729.98</v>
      </c>
      <c r="DA148">
        <f t="shared" si="32"/>
        <v>1</v>
      </c>
      <c r="DB148">
        <v>0</v>
      </c>
    </row>
    <row r="149" spans="1:106" x14ac:dyDescent="0.2">
      <c r="A149">
        <f>ROW(Source!A111)</f>
        <v>111</v>
      </c>
      <c r="B149">
        <v>16670159</v>
      </c>
      <c r="C149">
        <v>16670658</v>
      </c>
      <c r="D149">
        <v>15195043</v>
      </c>
      <c r="E149">
        <v>1</v>
      </c>
      <c r="F149">
        <v>1</v>
      </c>
      <c r="G149">
        <v>1</v>
      </c>
      <c r="H149">
        <v>3</v>
      </c>
      <c r="I149" t="s">
        <v>478</v>
      </c>
      <c r="J149" t="s">
        <v>479</v>
      </c>
      <c r="K149" t="s">
        <v>480</v>
      </c>
      <c r="L149">
        <v>1346</v>
      </c>
      <c r="N149">
        <v>1009</v>
      </c>
      <c r="O149" t="s">
        <v>470</v>
      </c>
      <c r="P149" t="s">
        <v>470</v>
      </c>
      <c r="Q149">
        <v>1</v>
      </c>
      <c r="W149">
        <v>0</v>
      </c>
      <c r="X149">
        <v>-1726842289</v>
      </c>
      <c r="Y149">
        <v>1.6E-2</v>
      </c>
      <c r="AA149">
        <v>65.75</v>
      </c>
      <c r="AB149">
        <v>0</v>
      </c>
      <c r="AC149">
        <v>0</v>
      </c>
      <c r="AD149">
        <v>0</v>
      </c>
      <c r="AE149">
        <v>65.75</v>
      </c>
      <c r="AF149">
        <v>0</v>
      </c>
      <c r="AG149">
        <v>0</v>
      </c>
      <c r="AH149">
        <v>0</v>
      </c>
      <c r="AI149">
        <v>1</v>
      </c>
      <c r="AJ149">
        <v>1</v>
      </c>
      <c r="AK149">
        <v>1</v>
      </c>
      <c r="AL149">
        <v>1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6</v>
      </c>
      <c r="AT149">
        <v>1.6E-2</v>
      </c>
      <c r="AU149" t="s">
        <v>6</v>
      </c>
      <c r="AV149">
        <v>0</v>
      </c>
      <c r="AW149">
        <v>2</v>
      </c>
      <c r="AX149">
        <v>16670670</v>
      </c>
      <c r="AY149">
        <v>1</v>
      </c>
      <c r="AZ149">
        <v>0</v>
      </c>
      <c r="BA149">
        <v>125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Y149*Source!I111</f>
        <v>9.6000000000000002E-2</v>
      </c>
      <c r="CY149">
        <f t="shared" si="30"/>
        <v>65.75</v>
      </c>
      <c r="CZ149">
        <f t="shared" si="31"/>
        <v>65.75</v>
      </c>
      <c r="DA149">
        <f t="shared" si="32"/>
        <v>1</v>
      </c>
      <c r="DB149">
        <v>0</v>
      </c>
    </row>
    <row r="150" spans="1:106" x14ac:dyDescent="0.2">
      <c r="A150">
        <f>ROW(Source!A111)</f>
        <v>111</v>
      </c>
      <c r="B150">
        <v>16670159</v>
      </c>
      <c r="C150">
        <v>16670658</v>
      </c>
      <c r="D150">
        <v>15241688</v>
      </c>
      <c r="E150">
        <v>1</v>
      </c>
      <c r="F150">
        <v>1</v>
      </c>
      <c r="G150">
        <v>1</v>
      </c>
      <c r="H150">
        <v>3</v>
      </c>
      <c r="I150" t="s">
        <v>179</v>
      </c>
      <c r="J150" t="s">
        <v>181</v>
      </c>
      <c r="K150" t="s">
        <v>180</v>
      </c>
      <c r="L150">
        <v>1354</v>
      </c>
      <c r="N150">
        <v>1010</v>
      </c>
      <c r="O150" t="s">
        <v>113</v>
      </c>
      <c r="P150" t="s">
        <v>113</v>
      </c>
      <c r="Q150">
        <v>1</v>
      </c>
      <c r="W150">
        <v>0</v>
      </c>
      <c r="X150">
        <v>-45008884</v>
      </c>
      <c r="Y150">
        <v>1</v>
      </c>
      <c r="AA150">
        <v>284.8</v>
      </c>
      <c r="AB150">
        <v>0</v>
      </c>
      <c r="AC150">
        <v>0</v>
      </c>
      <c r="AD150">
        <v>0</v>
      </c>
      <c r="AE150">
        <v>284.8</v>
      </c>
      <c r="AF150">
        <v>0</v>
      </c>
      <c r="AG150">
        <v>0</v>
      </c>
      <c r="AH150">
        <v>0</v>
      </c>
      <c r="AI150">
        <v>1</v>
      </c>
      <c r="AJ150">
        <v>1</v>
      </c>
      <c r="AK150">
        <v>1</v>
      </c>
      <c r="AL150">
        <v>1</v>
      </c>
      <c r="AN150">
        <v>0</v>
      </c>
      <c r="AO150">
        <v>0</v>
      </c>
      <c r="AP150">
        <v>0</v>
      </c>
      <c r="AQ150">
        <v>0</v>
      </c>
      <c r="AR150">
        <v>0</v>
      </c>
      <c r="AS150" t="s">
        <v>6</v>
      </c>
      <c r="AT150">
        <v>1</v>
      </c>
      <c r="AU150" t="s">
        <v>6</v>
      </c>
      <c r="AV150">
        <v>0</v>
      </c>
      <c r="AW150">
        <v>1</v>
      </c>
      <c r="AX150">
        <v>-1</v>
      </c>
      <c r="AY150">
        <v>0</v>
      </c>
      <c r="AZ150">
        <v>0</v>
      </c>
      <c r="BA150" t="s">
        <v>6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Y150*Source!I111</f>
        <v>6</v>
      </c>
      <c r="CY150">
        <f t="shared" si="30"/>
        <v>284.8</v>
      </c>
      <c r="CZ150">
        <f t="shared" si="31"/>
        <v>284.8</v>
      </c>
      <c r="DA150">
        <f t="shared" si="32"/>
        <v>1</v>
      </c>
      <c r="DB150">
        <v>0</v>
      </c>
    </row>
    <row r="151" spans="1:106" x14ac:dyDescent="0.2">
      <c r="A151">
        <f>ROW(Source!A111)</f>
        <v>111</v>
      </c>
      <c r="B151">
        <v>16670159</v>
      </c>
      <c r="C151">
        <v>16670658</v>
      </c>
      <c r="D151">
        <v>15164559</v>
      </c>
      <c r="E151">
        <v>17</v>
      </c>
      <c r="F151">
        <v>1</v>
      </c>
      <c r="G151">
        <v>1</v>
      </c>
      <c r="H151">
        <v>3</v>
      </c>
      <c r="I151" t="s">
        <v>481</v>
      </c>
      <c r="J151" t="s">
        <v>6</v>
      </c>
      <c r="K151" t="s">
        <v>482</v>
      </c>
      <c r="L151">
        <v>1374</v>
      </c>
      <c r="N151">
        <v>1013</v>
      </c>
      <c r="O151" t="s">
        <v>483</v>
      </c>
      <c r="P151" t="s">
        <v>483</v>
      </c>
      <c r="Q151">
        <v>1</v>
      </c>
      <c r="W151">
        <v>0</v>
      </c>
      <c r="X151">
        <v>-1731369543</v>
      </c>
      <c r="Y151">
        <v>0.74</v>
      </c>
      <c r="AA151">
        <v>1</v>
      </c>
      <c r="AB151">
        <v>0</v>
      </c>
      <c r="AC151">
        <v>0</v>
      </c>
      <c r="AD151">
        <v>0</v>
      </c>
      <c r="AE151">
        <v>1</v>
      </c>
      <c r="AF151">
        <v>0</v>
      </c>
      <c r="AG151">
        <v>0</v>
      </c>
      <c r="AH151">
        <v>0</v>
      </c>
      <c r="AI151">
        <v>1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6</v>
      </c>
      <c r="AT151">
        <v>0.74</v>
      </c>
      <c r="AU151" t="s">
        <v>6</v>
      </c>
      <c r="AV151">
        <v>0</v>
      </c>
      <c r="AW151">
        <v>2</v>
      </c>
      <c r="AX151">
        <v>16670671</v>
      </c>
      <c r="AY151">
        <v>1</v>
      </c>
      <c r="AZ151">
        <v>0</v>
      </c>
      <c r="BA151">
        <v>126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Y151*Source!I111</f>
        <v>4.4399999999999995</v>
      </c>
      <c r="CY151">
        <f t="shared" si="30"/>
        <v>1</v>
      </c>
      <c r="CZ151">
        <f t="shared" si="31"/>
        <v>1</v>
      </c>
      <c r="DA151">
        <f t="shared" si="32"/>
        <v>1</v>
      </c>
      <c r="DB151">
        <v>0</v>
      </c>
    </row>
    <row r="152" spans="1:106" x14ac:dyDescent="0.2">
      <c r="A152">
        <f>ROW(Source!A112)</f>
        <v>112</v>
      </c>
      <c r="B152">
        <v>16670161</v>
      </c>
      <c r="C152">
        <v>16670658</v>
      </c>
      <c r="D152">
        <v>15438406</v>
      </c>
      <c r="E152">
        <v>1</v>
      </c>
      <c r="F152">
        <v>1</v>
      </c>
      <c r="G152">
        <v>1</v>
      </c>
      <c r="H152">
        <v>1</v>
      </c>
      <c r="I152" t="s">
        <v>486</v>
      </c>
      <c r="J152" t="s">
        <v>6</v>
      </c>
      <c r="K152" t="s">
        <v>487</v>
      </c>
      <c r="L152">
        <v>1191</v>
      </c>
      <c r="N152">
        <v>1013</v>
      </c>
      <c r="O152" t="s">
        <v>466</v>
      </c>
      <c r="P152" t="s">
        <v>466</v>
      </c>
      <c r="Q152">
        <v>1</v>
      </c>
      <c r="W152">
        <v>0</v>
      </c>
      <c r="X152">
        <v>1799141607</v>
      </c>
      <c r="Y152">
        <v>3.6</v>
      </c>
      <c r="AA152">
        <v>0</v>
      </c>
      <c r="AB152">
        <v>0</v>
      </c>
      <c r="AC152">
        <v>0</v>
      </c>
      <c r="AD152">
        <v>66.67</v>
      </c>
      <c r="AE152">
        <v>0</v>
      </c>
      <c r="AF152">
        <v>0</v>
      </c>
      <c r="AG152">
        <v>0</v>
      </c>
      <c r="AH152">
        <v>10.210000000000001</v>
      </c>
      <c r="AI152">
        <v>1</v>
      </c>
      <c r="AJ152">
        <v>1</v>
      </c>
      <c r="AK152">
        <v>1</v>
      </c>
      <c r="AL152">
        <v>6.53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6</v>
      </c>
      <c r="AT152">
        <v>3.6</v>
      </c>
      <c r="AU152" t="s">
        <v>6</v>
      </c>
      <c r="AV152">
        <v>1</v>
      </c>
      <c r="AW152">
        <v>2</v>
      </c>
      <c r="AX152">
        <v>16670666</v>
      </c>
      <c r="AY152">
        <v>1</v>
      </c>
      <c r="AZ152">
        <v>0</v>
      </c>
      <c r="BA152">
        <v>127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Y152*Source!I112</f>
        <v>21.6</v>
      </c>
      <c r="CY152">
        <f>AD152</f>
        <v>66.67</v>
      </c>
      <c r="CZ152">
        <f>AH152</f>
        <v>10.210000000000001</v>
      </c>
      <c r="DA152">
        <f>AL152</f>
        <v>6.53</v>
      </c>
      <c r="DB152">
        <v>0</v>
      </c>
    </row>
    <row r="153" spans="1:106" x14ac:dyDescent="0.2">
      <c r="A153">
        <f>ROW(Source!A112)</f>
        <v>112</v>
      </c>
      <c r="B153">
        <v>16670161</v>
      </c>
      <c r="C153">
        <v>16670658</v>
      </c>
      <c r="D153">
        <v>15165918</v>
      </c>
      <c r="E153">
        <v>1</v>
      </c>
      <c r="F153">
        <v>1</v>
      </c>
      <c r="G153">
        <v>1</v>
      </c>
      <c r="H153">
        <v>3</v>
      </c>
      <c r="I153" t="s">
        <v>467</v>
      </c>
      <c r="J153" t="s">
        <v>468</v>
      </c>
      <c r="K153" t="s">
        <v>469</v>
      </c>
      <c r="L153">
        <v>1346</v>
      </c>
      <c r="N153">
        <v>1009</v>
      </c>
      <c r="O153" t="s">
        <v>470</v>
      </c>
      <c r="P153" t="s">
        <v>470</v>
      </c>
      <c r="Q153">
        <v>1</v>
      </c>
      <c r="W153">
        <v>0</v>
      </c>
      <c r="X153">
        <v>1559187994</v>
      </c>
      <c r="Y153">
        <v>1.6000000000000001E-3</v>
      </c>
      <c r="AA153">
        <v>181.14</v>
      </c>
      <c r="AB153">
        <v>0</v>
      </c>
      <c r="AC153">
        <v>0</v>
      </c>
      <c r="AD153">
        <v>0</v>
      </c>
      <c r="AE153">
        <v>27.74</v>
      </c>
      <c r="AF153">
        <v>0</v>
      </c>
      <c r="AG153">
        <v>0</v>
      </c>
      <c r="AH153">
        <v>0</v>
      </c>
      <c r="AI153">
        <v>6.53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0</v>
      </c>
      <c r="AQ153">
        <v>0</v>
      </c>
      <c r="AR153">
        <v>0</v>
      </c>
      <c r="AS153" t="s">
        <v>6</v>
      </c>
      <c r="AT153">
        <v>1.6000000000000001E-3</v>
      </c>
      <c r="AU153" t="s">
        <v>6</v>
      </c>
      <c r="AV153">
        <v>0</v>
      </c>
      <c r="AW153">
        <v>2</v>
      </c>
      <c r="AX153">
        <v>16670667</v>
      </c>
      <c r="AY153">
        <v>1</v>
      </c>
      <c r="AZ153">
        <v>0</v>
      </c>
      <c r="BA153">
        <v>128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Y153*Source!I112</f>
        <v>9.6000000000000009E-3</v>
      </c>
      <c r="CY153">
        <f t="shared" ref="CY153:CY158" si="33">AA153</f>
        <v>181.14</v>
      </c>
      <c r="CZ153">
        <f t="shared" ref="CZ153:CZ158" si="34">AE153</f>
        <v>27.74</v>
      </c>
      <c r="DA153">
        <f t="shared" ref="DA153:DA158" si="35">AI153</f>
        <v>6.53</v>
      </c>
      <c r="DB153">
        <v>0</v>
      </c>
    </row>
    <row r="154" spans="1:106" x14ac:dyDescent="0.2">
      <c r="A154">
        <f>ROW(Source!A112)</f>
        <v>112</v>
      </c>
      <c r="B154">
        <v>16670161</v>
      </c>
      <c r="C154">
        <v>16670658</v>
      </c>
      <c r="D154">
        <v>15170072</v>
      </c>
      <c r="E154">
        <v>1</v>
      </c>
      <c r="F154">
        <v>1</v>
      </c>
      <c r="G154">
        <v>1</v>
      </c>
      <c r="H154">
        <v>3</v>
      </c>
      <c r="I154" t="s">
        <v>471</v>
      </c>
      <c r="J154" t="s">
        <v>472</v>
      </c>
      <c r="K154" t="s">
        <v>473</v>
      </c>
      <c r="L154">
        <v>1355</v>
      </c>
      <c r="N154">
        <v>1010</v>
      </c>
      <c r="O154" t="s">
        <v>371</v>
      </c>
      <c r="P154" t="s">
        <v>371</v>
      </c>
      <c r="Q154">
        <v>100</v>
      </c>
      <c r="W154">
        <v>0</v>
      </c>
      <c r="X154">
        <v>-66531260</v>
      </c>
      <c r="Y154">
        <v>0.03</v>
      </c>
      <c r="AA154">
        <v>541.99</v>
      </c>
      <c r="AB154">
        <v>0</v>
      </c>
      <c r="AC154">
        <v>0</v>
      </c>
      <c r="AD154">
        <v>0</v>
      </c>
      <c r="AE154">
        <v>83</v>
      </c>
      <c r="AF154">
        <v>0</v>
      </c>
      <c r="AG154">
        <v>0</v>
      </c>
      <c r="AH154">
        <v>0</v>
      </c>
      <c r="AI154">
        <v>6.53</v>
      </c>
      <c r="AJ154">
        <v>1</v>
      </c>
      <c r="AK154">
        <v>1</v>
      </c>
      <c r="AL154">
        <v>1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6</v>
      </c>
      <c r="AT154">
        <v>0.03</v>
      </c>
      <c r="AU154" t="s">
        <v>6</v>
      </c>
      <c r="AV154">
        <v>0</v>
      </c>
      <c r="AW154">
        <v>2</v>
      </c>
      <c r="AX154">
        <v>16670668</v>
      </c>
      <c r="AY154">
        <v>1</v>
      </c>
      <c r="AZ154">
        <v>0</v>
      </c>
      <c r="BA154">
        <v>129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Y154*Source!I112</f>
        <v>0.18</v>
      </c>
      <c r="CY154">
        <f t="shared" si="33"/>
        <v>541.99</v>
      </c>
      <c r="CZ154">
        <f t="shared" si="34"/>
        <v>83</v>
      </c>
      <c r="DA154">
        <f t="shared" si="35"/>
        <v>6.53</v>
      </c>
      <c r="DB154">
        <v>0</v>
      </c>
    </row>
    <row r="155" spans="1:106" x14ac:dyDescent="0.2">
      <c r="A155">
        <f>ROW(Source!A112)</f>
        <v>112</v>
      </c>
      <c r="B155">
        <v>16670161</v>
      </c>
      <c r="C155">
        <v>16670658</v>
      </c>
      <c r="D155">
        <v>15171982</v>
      </c>
      <c r="E155">
        <v>1</v>
      </c>
      <c r="F155">
        <v>1</v>
      </c>
      <c r="G155">
        <v>1</v>
      </c>
      <c r="H155">
        <v>3</v>
      </c>
      <c r="I155" t="s">
        <v>474</v>
      </c>
      <c r="J155" t="s">
        <v>475</v>
      </c>
      <c r="K155" t="s">
        <v>476</v>
      </c>
      <c r="L155">
        <v>1348</v>
      </c>
      <c r="N155">
        <v>1009</v>
      </c>
      <c r="O155" t="s">
        <v>477</v>
      </c>
      <c r="P155" t="s">
        <v>477</v>
      </c>
      <c r="Q155">
        <v>1000</v>
      </c>
      <c r="W155">
        <v>0</v>
      </c>
      <c r="X155">
        <v>-1421715385</v>
      </c>
      <c r="Y155">
        <v>2.0000000000000002E-5</v>
      </c>
      <c r="AA155">
        <v>4766.7700000000004</v>
      </c>
      <c r="AB155">
        <v>0</v>
      </c>
      <c r="AC155">
        <v>0</v>
      </c>
      <c r="AD155">
        <v>0</v>
      </c>
      <c r="AE155">
        <v>729.98</v>
      </c>
      <c r="AF155">
        <v>0</v>
      </c>
      <c r="AG155">
        <v>0</v>
      </c>
      <c r="AH155">
        <v>0</v>
      </c>
      <c r="AI155">
        <v>6.53</v>
      </c>
      <c r="AJ155">
        <v>1</v>
      </c>
      <c r="AK155">
        <v>1</v>
      </c>
      <c r="AL155">
        <v>1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6</v>
      </c>
      <c r="AT155">
        <v>2.0000000000000002E-5</v>
      </c>
      <c r="AU155" t="s">
        <v>6</v>
      </c>
      <c r="AV155">
        <v>0</v>
      </c>
      <c r="AW155">
        <v>2</v>
      </c>
      <c r="AX155">
        <v>16670669</v>
      </c>
      <c r="AY155">
        <v>1</v>
      </c>
      <c r="AZ155">
        <v>0</v>
      </c>
      <c r="BA155">
        <v>130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Y155*Source!I112</f>
        <v>1.2000000000000002E-4</v>
      </c>
      <c r="CY155">
        <f t="shared" si="33"/>
        <v>4766.7700000000004</v>
      </c>
      <c r="CZ155">
        <f t="shared" si="34"/>
        <v>729.98</v>
      </c>
      <c r="DA155">
        <f t="shared" si="35"/>
        <v>6.53</v>
      </c>
      <c r="DB155">
        <v>0</v>
      </c>
    </row>
    <row r="156" spans="1:106" x14ac:dyDescent="0.2">
      <c r="A156">
        <f>ROW(Source!A112)</f>
        <v>112</v>
      </c>
      <c r="B156">
        <v>16670161</v>
      </c>
      <c r="C156">
        <v>16670658</v>
      </c>
      <c r="D156">
        <v>15195043</v>
      </c>
      <c r="E156">
        <v>1</v>
      </c>
      <c r="F156">
        <v>1</v>
      </c>
      <c r="G156">
        <v>1</v>
      </c>
      <c r="H156">
        <v>3</v>
      </c>
      <c r="I156" t="s">
        <v>478</v>
      </c>
      <c r="J156" t="s">
        <v>479</v>
      </c>
      <c r="K156" t="s">
        <v>480</v>
      </c>
      <c r="L156">
        <v>1346</v>
      </c>
      <c r="N156">
        <v>1009</v>
      </c>
      <c r="O156" t="s">
        <v>470</v>
      </c>
      <c r="P156" t="s">
        <v>470</v>
      </c>
      <c r="Q156">
        <v>1</v>
      </c>
      <c r="W156">
        <v>0</v>
      </c>
      <c r="X156">
        <v>-1726842289</v>
      </c>
      <c r="Y156">
        <v>1.6E-2</v>
      </c>
      <c r="AA156">
        <v>429.35</v>
      </c>
      <c r="AB156">
        <v>0</v>
      </c>
      <c r="AC156">
        <v>0</v>
      </c>
      <c r="AD156">
        <v>0</v>
      </c>
      <c r="AE156">
        <v>65.75</v>
      </c>
      <c r="AF156">
        <v>0</v>
      </c>
      <c r="AG156">
        <v>0</v>
      </c>
      <c r="AH156">
        <v>0</v>
      </c>
      <c r="AI156">
        <v>6.53</v>
      </c>
      <c r="AJ156">
        <v>1</v>
      </c>
      <c r="AK156">
        <v>1</v>
      </c>
      <c r="AL156">
        <v>1</v>
      </c>
      <c r="AN156">
        <v>0</v>
      </c>
      <c r="AO156">
        <v>1</v>
      </c>
      <c r="AP156">
        <v>0</v>
      </c>
      <c r="AQ156">
        <v>0</v>
      </c>
      <c r="AR156">
        <v>0</v>
      </c>
      <c r="AS156" t="s">
        <v>6</v>
      </c>
      <c r="AT156">
        <v>1.6E-2</v>
      </c>
      <c r="AU156" t="s">
        <v>6</v>
      </c>
      <c r="AV156">
        <v>0</v>
      </c>
      <c r="AW156">
        <v>2</v>
      </c>
      <c r="AX156">
        <v>16670670</v>
      </c>
      <c r="AY156">
        <v>1</v>
      </c>
      <c r="AZ156">
        <v>0</v>
      </c>
      <c r="BA156">
        <v>131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Y156*Source!I112</f>
        <v>9.6000000000000002E-2</v>
      </c>
      <c r="CY156">
        <f t="shared" si="33"/>
        <v>429.35</v>
      </c>
      <c r="CZ156">
        <f t="shared" si="34"/>
        <v>65.75</v>
      </c>
      <c r="DA156">
        <f t="shared" si="35"/>
        <v>6.53</v>
      </c>
      <c r="DB156">
        <v>0</v>
      </c>
    </row>
    <row r="157" spans="1:106" x14ac:dyDescent="0.2">
      <c r="A157">
        <f>ROW(Source!A112)</f>
        <v>112</v>
      </c>
      <c r="B157">
        <v>16670161</v>
      </c>
      <c r="C157">
        <v>16670658</v>
      </c>
      <c r="D157">
        <v>15241688</v>
      </c>
      <c r="E157">
        <v>1</v>
      </c>
      <c r="F157">
        <v>1</v>
      </c>
      <c r="G157">
        <v>1</v>
      </c>
      <c r="H157">
        <v>3</v>
      </c>
      <c r="I157" t="s">
        <v>179</v>
      </c>
      <c r="J157" t="s">
        <v>181</v>
      </c>
      <c r="K157" t="s">
        <v>180</v>
      </c>
      <c r="L157">
        <v>1354</v>
      </c>
      <c r="N157">
        <v>1010</v>
      </c>
      <c r="O157" t="s">
        <v>113</v>
      </c>
      <c r="P157" t="s">
        <v>113</v>
      </c>
      <c r="Q157">
        <v>1</v>
      </c>
      <c r="W157">
        <v>0</v>
      </c>
      <c r="X157">
        <v>-45008884</v>
      </c>
      <c r="Y157">
        <v>1</v>
      </c>
      <c r="AA157">
        <v>1859.74</v>
      </c>
      <c r="AB157">
        <v>0</v>
      </c>
      <c r="AC157">
        <v>0</v>
      </c>
      <c r="AD157">
        <v>0</v>
      </c>
      <c r="AE157">
        <v>284.8</v>
      </c>
      <c r="AF157">
        <v>0</v>
      </c>
      <c r="AG157">
        <v>0</v>
      </c>
      <c r="AH157">
        <v>0</v>
      </c>
      <c r="AI157">
        <v>6.53</v>
      </c>
      <c r="AJ157">
        <v>1</v>
      </c>
      <c r="AK157">
        <v>1</v>
      </c>
      <c r="AL157">
        <v>1</v>
      </c>
      <c r="AN157">
        <v>0</v>
      </c>
      <c r="AO157">
        <v>0</v>
      </c>
      <c r="AP157">
        <v>0</v>
      </c>
      <c r="AQ157">
        <v>0</v>
      </c>
      <c r="AR157">
        <v>0</v>
      </c>
      <c r="AS157" t="s">
        <v>6</v>
      </c>
      <c r="AT157">
        <v>1</v>
      </c>
      <c r="AU157" t="s">
        <v>6</v>
      </c>
      <c r="AV157">
        <v>0</v>
      </c>
      <c r="AW157">
        <v>1</v>
      </c>
      <c r="AX157">
        <v>-1</v>
      </c>
      <c r="AY157">
        <v>0</v>
      </c>
      <c r="AZ157">
        <v>0</v>
      </c>
      <c r="BA157" t="s">
        <v>6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Y157*Source!I112</f>
        <v>6</v>
      </c>
      <c r="CY157">
        <f t="shared" si="33"/>
        <v>1859.74</v>
      </c>
      <c r="CZ157">
        <f t="shared" si="34"/>
        <v>284.8</v>
      </c>
      <c r="DA157">
        <f t="shared" si="35"/>
        <v>6.53</v>
      </c>
      <c r="DB157">
        <v>0</v>
      </c>
    </row>
    <row r="158" spans="1:106" x14ac:dyDescent="0.2">
      <c r="A158">
        <f>ROW(Source!A112)</f>
        <v>112</v>
      </c>
      <c r="B158">
        <v>16670161</v>
      </c>
      <c r="C158">
        <v>16670658</v>
      </c>
      <c r="D158">
        <v>15164559</v>
      </c>
      <c r="E158">
        <v>17</v>
      </c>
      <c r="F158">
        <v>1</v>
      </c>
      <c r="G158">
        <v>1</v>
      </c>
      <c r="H158">
        <v>3</v>
      </c>
      <c r="I158" t="s">
        <v>481</v>
      </c>
      <c r="J158" t="s">
        <v>6</v>
      </c>
      <c r="K158" t="s">
        <v>482</v>
      </c>
      <c r="L158">
        <v>1374</v>
      </c>
      <c r="N158">
        <v>1013</v>
      </c>
      <c r="O158" t="s">
        <v>483</v>
      </c>
      <c r="P158" t="s">
        <v>483</v>
      </c>
      <c r="Q158">
        <v>1</v>
      </c>
      <c r="W158">
        <v>0</v>
      </c>
      <c r="X158">
        <v>-1731369543</v>
      </c>
      <c r="Y158">
        <v>0.74</v>
      </c>
      <c r="AA158">
        <v>1</v>
      </c>
      <c r="AB158">
        <v>0</v>
      </c>
      <c r="AC158">
        <v>0</v>
      </c>
      <c r="AD158">
        <v>0</v>
      </c>
      <c r="AE158">
        <v>1</v>
      </c>
      <c r="AF158">
        <v>0</v>
      </c>
      <c r="AG158">
        <v>0</v>
      </c>
      <c r="AH158">
        <v>0</v>
      </c>
      <c r="AI158">
        <v>1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6</v>
      </c>
      <c r="AT158">
        <v>0.74</v>
      </c>
      <c r="AU158" t="s">
        <v>6</v>
      </c>
      <c r="AV158">
        <v>0</v>
      </c>
      <c r="AW158">
        <v>2</v>
      </c>
      <c r="AX158">
        <v>16670671</v>
      </c>
      <c r="AY158">
        <v>1</v>
      </c>
      <c r="AZ158">
        <v>0</v>
      </c>
      <c r="BA158">
        <v>132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Y158*Source!I112</f>
        <v>4.4399999999999995</v>
      </c>
      <c r="CY158">
        <f t="shared" si="33"/>
        <v>1</v>
      </c>
      <c r="CZ158">
        <f t="shared" si="34"/>
        <v>1</v>
      </c>
      <c r="DA158">
        <f t="shared" si="35"/>
        <v>1</v>
      </c>
      <c r="DB158">
        <v>0</v>
      </c>
    </row>
    <row r="159" spans="1:106" x14ac:dyDescent="0.2">
      <c r="A159">
        <f>ROW(Source!A115)</f>
        <v>115</v>
      </c>
      <c r="B159">
        <v>16670159</v>
      </c>
      <c r="C159">
        <v>16670673</v>
      </c>
      <c r="D159">
        <v>15438406</v>
      </c>
      <c r="E159">
        <v>1</v>
      </c>
      <c r="F159">
        <v>1</v>
      </c>
      <c r="G159">
        <v>1</v>
      </c>
      <c r="H159">
        <v>1</v>
      </c>
      <c r="I159" t="s">
        <v>486</v>
      </c>
      <c r="J159" t="s">
        <v>6</v>
      </c>
      <c r="K159" t="s">
        <v>487</v>
      </c>
      <c r="L159">
        <v>1191</v>
      </c>
      <c r="N159">
        <v>1013</v>
      </c>
      <c r="O159" t="s">
        <v>466</v>
      </c>
      <c r="P159" t="s">
        <v>466</v>
      </c>
      <c r="Q159">
        <v>1</v>
      </c>
      <c r="W159">
        <v>0</v>
      </c>
      <c r="X159">
        <v>1799141607</v>
      </c>
      <c r="Y159">
        <v>3.6</v>
      </c>
      <c r="AA159">
        <v>0</v>
      </c>
      <c r="AB159">
        <v>0</v>
      </c>
      <c r="AC159">
        <v>0</v>
      </c>
      <c r="AD159">
        <v>10.210000000000001</v>
      </c>
      <c r="AE159">
        <v>0</v>
      </c>
      <c r="AF159">
        <v>0</v>
      </c>
      <c r="AG159">
        <v>0</v>
      </c>
      <c r="AH159">
        <v>10.210000000000001</v>
      </c>
      <c r="AI159">
        <v>1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6</v>
      </c>
      <c r="AT159">
        <v>3.6</v>
      </c>
      <c r="AU159" t="s">
        <v>6</v>
      </c>
      <c r="AV159">
        <v>1</v>
      </c>
      <c r="AW159">
        <v>2</v>
      </c>
      <c r="AX159">
        <v>16670681</v>
      </c>
      <c r="AY159">
        <v>1</v>
      </c>
      <c r="AZ159">
        <v>0</v>
      </c>
      <c r="BA159">
        <v>133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Y159*Source!I115</f>
        <v>3.6</v>
      </c>
      <c r="CY159">
        <f>AD159</f>
        <v>10.210000000000001</v>
      </c>
      <c r="CZ159">
        <f>AH159</f>
        <v>10.210000000000001</v>
      </c>
      <c r="DA159">
        <f>AL159</f>
        <v>1</v>
      </c>
      <c r="DB159">
        <v>0</v>
      </c>
    </row>
    <row r="160" spans="1:106" x14ac:dyDescent="0.2">
      <c r="A160">
        <f>ROW(Source!A115)</f>
        <v>115</v>
      </c>
      <c r="B160">
        <v>16670159</v>
      </c>
      <c r="C160">
        <v>16670673</v>
      </c>
      <c r="D160">
        <v>15165918</v>
      </c>
      <c r="E160">
        <v>1</v>
      </c>
      <c r="F160">
        <v>1</v>
      </c>
      <c r="G160">
        <v>1</v>
      </c>
      <c r="H160">
        <v>3</v>
      </c>
      <c r="I160" t="s">
        <v>467</v>
      </c>
      <c r="J160" t="s">
        <v>468</v>
      </c>
      <c r="K160" t="s">
        <v>469</v>
      </c>
      <c r="L160">
        <v>1346</v>
      </c>
      <c r="N160">
        <v>1009</v>
      </c>
      <c r="O160" t="s">
        <v>470</v>
      </c>
      <c r="P160" t="s">
        <v>470</v>
      </c>
      <c r="Q160">
        <v>1</v>
      </c>
      <c r="W160">
        <v>0</v>
      </c>
      <c r="X160">
        <v>1559187994</v>
      </c>
      <c r="Y160">
        <v>1.6000000000000001E-3</v>
      </c>
      <c r="AA160">
        <v>27.74</v>
      </c>
      <c r="AB160">
        <v>0</v>
      </c>
      <c r="AC160">
        <v>0</v>
      </c>
      <c r="AD160">
        <v>0</v>
      </c>
      <c r="AE160">
        <v>27.74</v>
      </c>
      <c r="AF160">
        <v>0</v>
      </c>
      <c r="AG160">
        <v>0</v>
      </c>
      <c r="AH160">
        <v>0</v>
      </c>
      <c r="AI160">
        <v>1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6</v>
      </c>
      <c r="AT160">
        <v>1.6000000000000001E-3</v>
      </c>
      <c r="AU160" t="s">
        <v>6</v>
      </c>
      <c r="AV160">
        <v>0</v>
      </c>
      <c r="AW160">
        <v>2</v>
      </c>
      <c r="AX160">
        <v>16670682</v>
      </c>
      <c r="AY160">
        <v>1</v>
      </c>
      <c r="AZ160">
        <v>0</v>
      </c>
      <c r="BA160">
        <v>134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Y160*Source!I115</f>
        <v>1.6000000000000001E-3</v>
      </c>
      <c r="CY160">
        <f t="shared" ref="CY160:CY165" si="36">AA160</f>
        <v>27.74</v>
      </c>
      <c r="CZ160">
        <f t="shared" ref="CZ160:CZ165" si="37">AE160</f>
        <v>27.74</v>
      </c>
      <c r="DA160">
        <f t="shared" ref="DA160:DA165" si="38">AI160</f>
        <v>1</v>
      </c>
      <c r="DB160">
        <v>0</v>
      </c>
    </row>
    <row r="161" spans="1:106" x14ac:dyDescent="0.2">
      <c r="A161">
        <f>ROW(Source!A115)</f>
        <v>115</v>
      </c>
      <c r="B161">
        <v>16670159</v>
      </c>
      <c r="C161">
        <v>16670673</v>
      </c>
      <c r="D161">
        <v>15170072</v>
      </c>
      <c r="E161">
        <v>1</v>
      </c>
      <c r="F161">
        <v>1</v>
      </c>
      <c r="G161">
        <v>1</v>
      </c>
      <c r="H161">
        <v>3</v>
      </c>
      <c r="I161" t="s">
        <v>471</v>
      </c>
      <c r="J161" t="s">
        <v>472</v>
      </c>
      <c r="K161" t="s">
        <v>473</v>
      </c>
      <c r="L161">
        <v>1355</v>
      </c>
      <c r="N161">
        <v>1010</v>
      </c>
      <c r="O161" t="s">
        <v>371</v>
      </c>
      <c r="P161" t="s">
        <v>371</v>
      </c>
      <c r="Q161">
        <v>100</v>
      </c>
      <c r="W161">
        <v>0</v>
      </c>
      <c r="X161">
        <v>-66531260</v>
      </c>
      <c r="Y161">
        <v>0.03</v>
      </c>
      <c r="AA161">
        <v>83</v>
      </c>
      <c r="AB161">
        <v>0</v>
      </c>
      <c r="AC161">
        <v>0</v>
      </c>
      <c r="AD161">
        <v>0</v>
      </c>
      <c r="AE161">
        <v>83</v>
      </c>
      <c r="AF161">
        <v>0</v>
      </c>
      <c r="AG161">
        <v>0</v>
      </c>
      <c r="AH161">
        <v>0</v>
      </c>
      <c r="AI161">
        <v>1</v>
      </c>
      <c r="AJ161">
        <v>1</v>
      </c>
      <c r="AK161">
        <v>1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6</v>
      </c>
      <c r="AT161">
        <v>0.03</v>
      </c>
      <c r="AU161" t="s">
        <v>6</v>
      </c>
      <c r="AV161">
        <v>0</v>
      </c>
      <c r="AW161">
        <v>2</v>
      </c>
      <c r="AX161">
        <v>16670683</v>
      </c>
      <c r="AY161">
        <v>1</v>
      </c>
      <c r="AZ161">
        <v>0</v>
      </c>
      <c r="BA161">
        <v>135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Y161*Source!I115</f>
        <v>0.03</v>
      </c>
      <c r="CY161">
        <f t="shared" si="36"/>
        <v>83</v>
      </c>
      <c r="CZ161">
        <f t="shared" si="37"/>
        <v>83</v>
      </c>
      <c r="DA161">
        <f t="shared" si="38"/>
        <v>1</v>
      </c>
      <c r="DB161">
        <v>0</v>
      </c>
    </row>
    <row r="162" spans="1:106" x14ac:dyDescent="0.2">
      <c r="A162">
        <f>ROW(Source!A115)</f>
        <v>115</v>
      </c>
      <c r="B162">
        <v>16670159</v>
      </c>
      <c r="C162">
        <v>16670673</v>
      </c>
      <c r="D162">
        <v>15171982</v>
      </c>
      <c r="E162">
        <v>1</v>
      </c>
      <c r="F162">
        <v>1</v>
      </c>
      <c r="G162">
        <v>1</v>
      </c>
      <c r="H162">
        <v>3</v>
      </c>
      <c r="I162" t="s">
        <v>474</v>
      </c>
      <c r="J162" t="s">
        <v>475</v>
      </c>
      <c r="K162" t="s">
        <v>476</v>
      </c>
      <c r="L162">
        <v>1348</v>
      </c>
      <c r="N162">
        <v>1009</v>
      </c>
      <c r="O162" t="s">
        <v>477</v>
      </c>
      <c r="P162" t="s">
        <v>477</v>
      </c>
      <c r="Q162">
        <v>1000</v>
      </c>
      <c r="W162">
        <v>0</v>
      </c>
      <c r="X162">
        <v>-1421715385</v>
      </c>
      <c r="Y162">
        <v>2.0000000000000002E-5</v>
      </c>
      <c r="AA162">
        <v>729.98</v>
      </c>
      <c r="AB162">
        <v>0</v>
      </c>
      <c r="AC162">
        <v>0</v>
      </c>
      <c r="AD162">
        <v>0</v>
      </c>
      <c r="AE162">
        <v>729.98</v>
      </c>
      <c r="AF162">
        <v>0</v>
      </c>
      <c r="AG162">
        <v>0</v>
      </c>
      <c r="AH162">
        <v>0</v>
      </c>
      <c r="AI162">
        <v>1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6</v>
      </c>
      <c r="AT162">
        <v>2.0000000000000002E-5</v>
      </c>
      <c r="AU162" t="s">
        <v>6</v>
      </c>
      <c r="AV162">
        <v>0</v>
      </c>
      <c r="AW162">
        <v>2</v>
      </c>
      <c r="AX162">
        <v>16670684</v>
      </c>
      <c r="AY162">
        <v>1</v>
      </c>
      <c r="AZ162">
        <v>0</v>
      </c>
      <c r="BA162">
        <v>136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Y162*Source!I115</f>
        <v>2.0000000000000002E-5</v>
      </c>
      <c r="CY162">
        <f t="shared" si="36"/>
        <v>729.98</v>
      </c>
      <c r="CZ162">
        <f t="shared" si="37"/>
        <v>729.98</v>
      </c>
      <c r="DA162">
        <f t="shared" si="38"/>
        <v>1</v>
      </c>
      <c r="DB162">
        <v>0</v>
      </c>
    </row>
    <row r="163" spans="1:106" x14ac:dyDescent="0.2">
      <c r="A163">
        <f>ROW(Source!A115)</f>
        <v>115</v>
      </c>
      <c r="B163">
        <v>16670159</v>
      </c>
      <c r="C163">
        <v>16670673</v>
      </c>
      <c r="D163">
        <v>15195043</v>
      </c>
      <c r="E163">
        <v>1</v>
      </c>
      <c r="F163">
        <v>1</v>
      </c>
      <c r="G163">
        <v>1</v>
      </c>
      <c r="H163">
        <v>3</v>
      </c>
      <c r="I163" t="s">
        <v>478</v>
      </c>
      <c r="J163" t="s">
        <v>479</v>
      </c>
      <c r="K163" t="s">
        <v>480</v>
      </c>
      <c r="L163">
        <v>1346</v>
      </c>
      <c r="N163">
        <v>1009</v>
      </c>
      <c r="O163" t="s">
        <v>470</v>
      </c>
      <c r="P163" t="s">
        <v>470</v>
      </c>
      <c r="Q163">
        <v>1</v>
      </c>
      <c r="W163">
        <v>0</v>
      </c>
      <c r="X163">
        <v>-1726842289</v>
      </c>
      <c r="Y163">
        <v>1.6E-2</v>
      </c>
      <c r="AA163">
        <v>65.75</v>
      </c>
      <c r="AB163">
        <v>0</v>
      </c>
      <c r="AC163">
        <v>0</v>
      </c>
      <c r="AD163">
        <v>0</v>
      </c>
      <c r="AE163">
        <v>65.75</v>
      </c>
      <c r="AF163">
        <v>0</v>
      </c>
      <c r="AG163">
        <v>0</v>
      </c>
      <c r="AH163">
        <v>0</v>
      </c>
      <c r="AI163">
        <v>1</v>
      </c>
      <c r="AJ163">
        <v>1</v>
      </c>
      <c r="AK163">
        <v>1</v>
      </c>
      <c r="AL163">
        <v>1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6</v>
      </c>
      <c r="AT163">
        <v>1.6E-2</v>
      </c>
      <c r="AU163" t="s">
        <v>6</v>
      </c>
      <c r="AV163">
        <v>0</v>
      </c>
      <c r="AW163">
        <v>2</v>
      </c>
      <c r="AX163">
        <v>16670685</v>
      </c>
      <c r="AY163">
        <v>1</v>
      </c>
      <c r="AZ163">
        <v>0</v>
      </c>
      <c r="BA163">
        <v>137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Y163*Source!I115</f>
        <v>1.6E-2</v>
      </c>
      <c r="CY163">
        <f t="shared" si="36"/>
        <v>65.75</v>
      </c>
      <c r="CZ163">
        <f t="shared" si="37"/>
        <v>65.75</v>
      </c>
      <c r="DA163">
        <f t="shared" si="38"/>
        <v>1</v>
      </c>
      <c r="DB163">
        <v>0</v>
      </c>
    </row>
    <row r="164" spans="1:106" x14ac:dyDescent="0.2">
      <c r="A164">
        <f>ROW(Source!A115)</f>
        <v>115</v>
      </c>
      <c r="B164">
        <v>16670159</v>
      </c>
      <c r="C164">
        <v>16670673</v>
      </c>
      <c r="D164">
        <v>15164559</v>
      </c>
      <c r="E164">
        <v>17</v>
      </c>
      <c r="F164">
        <v>1</v>
      </c>
      <c r="G164">
        <v>1</v>
      </c>
      <c r="H164">
        <v>3</v>
      </c>
      <c r="I164" t="s">
        <v>481</v>
      </c>
      <c r="J164" t="s">
        <v>6</v>
      </c>
      <c r="K164" t="s">
        <v>482</v>
      </c>
      <c r="L164">
        <v>1374</v>
      </c>
      <c r="N164">
        <v>1013</v>
      </c>
      <c r="O164" t="s">
        <v>483</v>
      </c>
      <c r="P164" t="s">
        <v>483</v>
      </c>
      <c r="Q164">
        <v>1</v>
      </c>
      <c r="W164">
        <v>0</v>
      </c>
      <c r="X164">
        <v>-1731369543</v>
      </c>
      <c r="Y164">
        <v>0.74</v>
      </c>
      <c r="AA164">
        <v>1</v>
      </c>
      <c r="AB164">
        <v>0</v>
      </c>
      <c r="AC164">
        <v>0</v>
      </c>
      <c r="AD164">
        <v>0</v>
      </c>
      <c r="AE164">
        <v>1</v>
      </c>
      <c r="AF164">
        <v>0</v>
      </c>
      <c r="AG164">
        <v>0</v>
      </c>
      <c r="AH164">
        <v>0</v>
      </c>
      <c r="AI164">
        <v>1</v>
      </c>
      <c r="AJ164">
        <v>1</v>
      </c>
      <c r="AK164">
        <v>1</v>
      </c>
      <c r="AL164">
        <v>1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6</v>
      </c>
      <c r="AT164">
        <v>0.74</v>
      </c>
      <c r="AU164" t="s">
        <v>6</v>
      </c>
      <c r="AV164">
        <v>0</v>
      </c>
      <c r="AW164">
        <v>2</v>
      </c>
      <c r="AX164">
        <v>16670686</v>
      </c>
      <c r="AY164">
        <v>1</v>
      </c>
      <c r="AZ164">
        <v>0</v>
      </c>
      <c r="BA164">
        <v>138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Y164*Source!I115</f>
        <v>0.74</v>
      </c>
      <c r="CY164">
        <f t="shared" si="36"/>
        <v>1</v>
      </c>
      <c r="CZ164">
        <f t="shared" si="37"/>
        <v>1</v>
      </c>
      <c r="DA164">
        <f t="shared" si="38"/>
        <v>1</v>
      </c>
      <c r="DB164">
        <v>0</v>
      </c>
    </row>
    <row r="165" spans="1:106" x14ac:dyDescent="0.2">
      <c r="A165">
        <f>ROW(Source!A115)</f>
        <v>115</v>
      </c>
      <c r="B165">
        <v>16670159</v>
      </c>
      <c r="C165">
        <v>16670673</v>
      </c>
      <c r="D165">
        <v>0</v>
      </c>
      <c r="E165">
        <v>0</v>
      </c>
      <c r="F165">
        <v>1</v>
      </c>
      <c r="G165">
        <v>1</v>
      </c>
      <c r="H165">
        <v>3</v>
      </c>
      <c r="I165" t="s">
        <v>151</v>
      </c>
      <c r="J165" t="s">
        <v>6</v>
      </c>
      <c r="K165" t="s">
        <v>184</v>
      </c>
      <c r="L165">
        <v>1371</v>
      </c>
      <c r="N165">
        <v>1013</v>
      </c>
      <c r="O165" t="s">
        <v>18</v>
      </c>
      <c r="P165" t="s">
        <v>18</v>
      </c>
      <c r="Q165">
        <v>1</v>
      </c>
      <c r="W165">
        <v>0</v>
      </c>
      <c r="X165">
        <v>802656617</v>
      </c>
      <c r="Y165">
        <v>1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1</v>
      </c>
      <c r="AJ165">
        <v>1</v>
      </c>
      <c r="AK165">
        <v>1</v>
      </c>
      <c r="AL165">
        <v>1</v>
      </c>
      <c r="AN165">
        <v>0</v>
      </c>
      <c r="AO165">
        <v>0</v>
      </c>
      <c r="AP165">
        <v>0</v>
      </c>
      <c r="AQ165">
        <v>0</v>
      </c>
      <c r="AR165">
        <v>0</v>
      </c>
      <c r="AS165" t="s">
        <v>6</v>
      </c>
      <c r="AT165">
        <v>1</v>
      </c>
      <c r="AU165" t="s">
        <v>6</v>
      </c>
      <c r="AV165">
        <v>0</v>
      </c>
      <c r="AW165">
        <v>1</v>
      </c>
      <c r="AX165">
        <v>-1</v>
      </c>
      <c r="AY165">
        <v>0</v>
      </c>
      <c r="AZ165">
        <v>0</v>
      </c>
      <c r="BA165" t="s">
        <v>6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Y165*Source!I115</f>
        <v>1</v>
      </c>
      <c r="CY165">
        <f t="shared" si="36"/>
        <v>0</v>
      </c>
      <c r="CZ165">
        <f t="shared" si="37"/>
        <v>0</v>
      </c>
      <c r="DA165">
        <f t="shared" si="38"/>
        <v>1</v>
      </c>
      <c r="DB165">
        <v>0</v>
      </c>
    </row>
    <row r="166" spans="1:106" x14ac:dyDescent="0.2">
      <c r="A166">
        <f>ROW(Source!A116)</f>
        <v>116</v>
      </c>
      <c r="B166">
        <v>16670161</v>
      </c>
      <c r="C166">
        <v>16670673</v>
      </c>
      <c r="D166">
        <v>15438406</v>
      </c>
      <c r="E166">
        <v>1</v>
      </c>
      <c r="F166">
        <v>1</v>
      </c>
      <c r="G166">
        <v>1</v>
      </c>
      <c r="H166">
        <v>1</v>
      </c>
      <c r="I166" t="s">
        <v>486</v>
      </c>
      <c r="J166" t="s">
        <v>6</v>
      </c>
      <c r="K166" t="s">
        <v>487</v>
      </c>
      <c r="L166">
        <v>1191</v>
      </c>
      <c r="N166">
        <v>1013</v>
      </c>
      <c r="O166" t="s">
        <v>466</v>
      </c>
      <c r="P166" t="s">
        <v>466</v>
      </c>
      <c r="Q166">
        <v>1</v>
      </c>
      <c r="W166">
        <v>0</v>
      </c>
      <c r="X166">
        <v>1799141607</v>
      </c>
      <c r="Y166">
        <v>3.6</v>
      </c>
      <c r="AA166">
        <v>0</v>
      </c>
      <c r="AB166">
        <v>0</v>
      </c>
      <c r="AC166">
        <v>0</v>
      </c>
      <c r="AD166">
        <v>66.67</v>
      </c>
      <c r="AE166">
        <v>0</v>
      </c>
      <c r="AF166">
        <v>0</v>
      </c>
      <c r="AG166">
        <v>0</v>
      </c>
      <c r="AH166">
        <v>10.210000000000001</v>
      </c>
      <c r="AI166">
        <v>1</v>
      </c>
      <c r="AJ166">
        <v>1</v>
      </c>
      <c r="AK166">
        <v>1</v>
      </c>
      <c r="AL166">
        <v>6.53</v>
      </c>
      <c r="AN166">
        <v>0</v>
      </c>
      <c r="AO166">
        <v>1</v>
      </c>
      <c r="AP166">
        <v>0</v>
      </c>
      <c r="AQ166">
        <v>0</v>
      </c>
      <c r="AR166">
        <v>0</v>
      </c>
      <c r="AS166" t="s">
        <v>6</v>
      </c>
      <c r="AT166">
        <v>3.6</v>
      </c>
      <c r="AU166" t="s">
        <v>6</v>
      </c>
      <c r="AV166">
        <v>1</v>
      </c>
      <c r="AW166">
        <v>2</v>
      </c>
      <c r="AX166">
        <v>16670681</v>
      </c>
      <c r="AY166">
        <v>1</v>
      </c>
      <c r="AZ166">
        <v>0</v>
      </c>
      <c r="BA166">
        <v>139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Y166*Source!I116</f>
        <v>3.6</v>
      </c>
      <c r="CY166">
        <f>AD166</f>
        <v>66.67</v>
      </c>
      <c r="CZ166">
        <f>AH166</f>
        <v>10.210000000000001</v>
      </c>
      <c r="DA166">
        <f>AL166</f>
        <v>6.53</v>
      </c>
      <c r="DB166">
        <v>0</v>
      </c>
    </row>
    <row r="167" spans="1:106" x14ac:dyDescent="0.2">
      <c r="A167">
        <f>ROW(Source!A116)</f>
        <v>116</v>
      </c>
      <c r="B167">
        <v>16670161</v>
      </c>
      <c r="C167">
        <v>16670673</v>
      </c>
      <c r="D167">
        <v>15165918</v>
      </c>
      <c r="E167">
        <v>1</v>
      </c>
      <c r="F167">
        <v>1</v>
      </c>
      <c r="G167">
        <v>1</v>
      </c>
      <c r="H167">
        <v>3</v>
      </c>
      <c r="I167" t="s">
        <v>467</v>
      </c>
      <c r="J167" t="s">
        <v>468</v>
      </c>
      <c r="K167" t="s">
        <v>469</v>
      </c>
      <c r="L167">
        <v>1346</v>
      </c>
      <c r="N167">
        <v>1009</v>
      </c>
      <c r="O167" t="s">
        <v>470</v>
      </c>
      <c r="P167" t="s">
        <v>470</v>
      </c>
      <c r="Q167">
        <v>1</v>
      </c>
      <c r="W167">
        <v>0</v>
      </c>
      <c r="X167">
        <v>1559187994</v>
      </c>
      <c r="Y167">
        <v>1.6000000000000001E-3</v>
      </c>
      <c r="AA167">
        <v>181.14</v>
      </c>
      <c r="AB167">
        <v>0</v>
      </c>
      <c r="AC167">
        <v>0</v>
      </c>
      <c r="AD167">
        <v>0</v>
      </c>
      <c r="AE167">
        <v>27.74</v>
      </c>
      <c r="AF167">
        <v>0</v>
      </c>
      <c r="AG167">
        <v>0</v>
      </c>
      <c r="AH167">
        <v>0</v>
      </c>
      <c r="AI167">
        <v>6.53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6</v>
      </c>
      <c r="AT167">
        <v>1.6000000000000001E-3</v>
      </c>
      <c r="AU167" t="s">
        <v>6</v>
      </c>
      <c r="AV167">
        <v>0</v>
      </c>
      <c r="AW167">
        <v>2</v>
      </c>
      <c r="AX167">
        <v>16670682</v>
      </c>
      <c r="AY167">
        <v>1</v>
      </c>
      <c r="AZ167">
        <v>0</v>
      </c>
      <c r="BA167">
        <v>140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Y167*Source!I116</f>
        <v>1.6000000000000001E-3</v>
      </c>
      <c r="CY167">
        <f t="shared" ref="CY167:CY172" si="39">AA167</f>
        <v>181.14</v>
      </c>
      <c r="CZ167">
        <f t="shared" ref="CZ167:CZ172" si="40">AE167</f>
        <v>27.74</v>
      </c>
      <c r="DA167">
        <f t="shared" ref="DA167:DA172" si="41">AI167</f>
        <v>6.53</v>
      </c>
      <c r="DB167">
        <v>0</v>
      </c>
    </row>
    <row r="168" spans="1:106" x14ac:dyDescent="0.2">
      <c r="A168">
        <f>ROW(Source!A116)</f>
        <v>116</v>
      </c>
      <c r="B168">
        <v>16670161</v>
      </c>
      <c r="C168">
        <v>16670673</v>
      </c>
      <c r="D168">
        <v>15170072</v>
      </c>
      <c r="E168">
        <v>1</v>
      </c>
      <c r="F168">
        <v>1</v>
      </c>
      <c r="G168">
        <v>1</v>
      </c>
      <c r="H168">
        <v>3</v>
      </c>
      <c r="I168" t="s">
        <v>471</v>
      </c>
      <c r="J168" t="s">
        <v>472</v>
      </c>
      <c r="K168" t="s">
        <v>473</v>
      </c>
      <c r="L168">
        <v>1355</v>
      </c>
      <c r="N168">
        <v>1010</v>
      </c>
      <c r="O168" t="s">
        <v>371</v>
      </c>
      <c r="P168" t="s">
        <v>371</v>
      </c>
      <c r="Q168">
        <v>100</v>
      </c>
      <c r="W168">
        <v>0</v>
      </c>
      <c r="X168">
        <v>-66531260</v>
      </c>
      <c r="Y168">
        <v>0.03</v>
      </c>
      <c r="AA168">
        <v>541.99</v>
      </c>
      <c r="AB168">
        <v>0</v>
      </c>
      <c r="AC168">
        <v>0</v>
      </c>
      <c r="AD168">
        <v>0</v>
      </c>
      <c r="AE168">
        <v>83</v>
      </c>
      <c r="AF168">
        <v>0</v>
      </c>
      <c r="AG168">
        <v>0</v>
      </c>
      <c r="AH168">
        <v>0</v>
      </c>
      <c r="AI168">
        <v>6.53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6</v>
      </c>
      <c r="AT168">
        <v>0.03</v>
      </c>
      <c r="AU168" t="s">
        <v>6</v>
      </c>
      <c r="AV168">
        <v>0</v>
      </c>
      <c r="AW168">
        <v>2</v>
      </c>
      <c r="AX168">
        <v>16670683</v>
      </c>
      <c r="AY168">
        <v>1</v>
      </c>
      <c r="AZ168">
        <v>0</v>
      </c>
      <c r="BA168">
        <v>141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Y168*Source!I116</f>
        <v>0.03</v>
      </c>
      <c r="CY168">
        <f t="shared" si="39"/>
        <v>541.99</v>
      </c>
      <c r="CZ168">
        <f t="shared" si="40"/>
        <v>83</v>
      </c>
      <c r="DA168">
        <f t="shared" si="41"/>
        <v>6.53</v>
      </c>
      <c r="DB168">
        <v>0</v>
      </c>
    </row>
    <row r="169" spans="1:106" x14ac:dyDescent="0.2">
      <c r="A169">
        <f>ROW(Source!A116)</f>
        <v>116</v>
      </c>
      <c r="B169">
        <v>16670161</v>
      </c>
      <c r="C169">
        <v>16670673</v>
      </c>
      <c r="D169">
        <v>15171982</v>
      </c>
      <c r="E169">
        <v>1</v>
      </c>
      <c r="F169">
        <v>1</v>
      </c>
      <c r="G169">
        <v>1</v>
      </c>
      <c r="H169">
        <v>3</v>
      </c>
      <c r="I169" t="s">
        <v>474</v>
      </c>
      <c r="J169" t="s">
        <v>475</v>
      </c>
      <c r="K169" t="s">
        <v>476</v>
      </c>
      <c r="L169">
        <v>1348</v>
      </c>
      <c r="N169">
        <v>1009</v>
      </c>
      <c r="O169" t="s">
        <v>477</v>
      </c>
      <c r="P169" t="s">
        <v>477</v>
      </c>
      <c r="Q169">
        <v>1000</v>
      </c>
      <c r="W169">
        <v>0</v>
      </c>
      <c r="X169">
        <v>-1421715385</v>
      </c>
      <c r="Y169">
        <v>2.0000000000000002E-5</v>
      </c>
      <c r="AA169">
        <v>4766.7700000000004</v>
      </c>
      <c r="AB169">
        <v>0</v>
      </c>
      <c r="AC169">
        <v>0</v>
      </c>
      <c r="AD169">
        <v>0</v>
      </c>
      <c r="AE169">
        <v>729.98</v>
      </c>
      <c r="AF169">
        <v>0</v>
      </c>
      <c r="AG169">
        <v>0</v>
      </c>
      <c r="AH169">
        <v>0</v>
      </c>
      <c r="AI169">
        <v>6.53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6</v>
      </c>
      <c r="AT169">
        <v>2.0000000000000002E-5</v>
      </c>
      <c r="AU169" t="s">
        <v>6</v>
      </c>
      <c r="AV169">
        <v>0</v>
      </c>
      <c r="AW169">
        <v>2</v>
      </c>
      <c r="AX169">
        <v>16670684</v>
      </c>
      <c r="AY169">
        <v>1</v>
      </c>
      <c r="AZ169">
        <v>0</v>
      </c>
      <c r="BA169">
        <v>142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Y169*Source!I116</f>
        <v>2.0000000000000002E-5</v>
      </c>
      <c r="CY169">
        <f t="shared" si="39"/>
        <v>4766.7700000000004</v>
      </c>
      <c r="CZ169">
        <f t="shared" si="40"/>
        <v>729.98</v>
      </c>
      <c r="DA169">
        <f t="shared" si="41"/>
        <v>6.53</v>
      </c>
      <c r="DB169">
        <v>0</v>
      </c>
    </row>
    <row r="170" spans="1:106" x14ac:dyDescent="0.2">
      <c r="A170">
        <f>ROW(Source!A116)</f>
        <v>116</v>
      </c>
      <c r="B170">
        <v>16670161</v>
      </c>
      <c r="C170">
        <v>16670673</v>
      </c>
      <c r="D170">
        <v>15195043</v>
      </c>
      <c r="E170">
        <v>1</v>
      </c>
      <c r="F170">
        <v>1</v>
      </c>
      <c r="G170">
        <v>1</v>
      </c>
      <c r="H170">
        <v>3</v>
      </c>
      <c r="I170" t="s">
        <v>478</v>
      </c>
      <c r="J170" t="s">
        <v>479</v>
      </c>
      <c r="K170" t="s">
        <v>480</v>
      </c>
      <c r="L170">
        <v>1346</v>
      </c>
      <c r="N170">
        <v>1009</v>
      </c>
      <c r="O170" t="s">
        <v>470</v>
      </c>
      <c r="P170" t="s">
        <v>470</v>
      </c>
      <c r="Q170">
        <v>1</v>
      </c>
      <c r="W170">
        <v>0</v>
      </c>
      <c r="X170">
        <v>-1726842289</v>
      </c>
      <c r="Y170">
        <v>1.6E-2</v>
      </c>
      <c r="AA170">
        <v>429.35</v>
      </c>
      <c r="AB170">
        <v>0</v>
      </c>
      <c r="AC170">
        <v>0</v>
      </c>
      <c r="AD170">
        <v>0</v>
      </c>
      <c r="AE170">
        <v>65.75</v>
      </c>
      <c r="AF170">
        <v>0</v>
      </c>
      <c r="AG170">
        <v>0</v>
      </c>
      <c r="AH170">
        <v>0</v>
      </c>
      <c r="AI170">
        <v>6.53</v>
      </c>
      <c r="AJ170">
        <v>1</v>
      </c>
      <c r="AK170">
        <v>1</v>
      </c>
      <c r="AL170">
        <v>1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6</v>
      </c>
      <c r="AT170">
        <v>1.6E-2</v>
      </c>
      <c r="AU170" t="s">
        <v>6</v>
      </c>
      <c r="AV170">
        <v>0</v>
      </c>
      <c r="AW170">
        <v>2</v>
      </c>
      <c r="AX170">
        <v>16670685</v>
      </c>
      <c r="AY170">
        <v>1</v>
      </c>
      <c r="AZ170">
        <v>0</v>
      </c>
      <c r="BA170">
        <v>143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Y170*Source!I116</f>
        <v>1.6E-2</v>
      </c>
      <c r="CY170">
        <f t="shared" si="39"/>
        <v>429.35</v>
      </c>
      <c r="CZ170">
        <f t="shared" si="40"/>
        <v>65.75</v>
      </c>
      <c r="DA170">
        <f t="shared" si="41"/>
        <v>6.53</v>
      </c>
      <c r="DB170">
        <v>0</v>
      </c>
    </row>
    <row r="171" spans="1:106" x14ac:dyDescent="0.2">
      <c r="A171">
        <f>ROW(Source!A116)</f>
        <v>116</v>
      </c>
      <c r="B171">
        <v>16670161</v>
      </c>
      <c r="C171">
        <v>16670673</v>
      </c>
      <c r="D171">
        <v>15164559</v>
      </c>
      <c r="E171">
        <v>17</v>
      </c>
      <c r="F171">
        <v>1</v>
      </c>
      <c r="G171">
        <v>1</v>
      </c>
      <c r="H171">
        <v>3</v>
      </c>
      <c r="I171" t="s">
        <v>481</v>
      </c>
      <c r="J171" t="s">
        <v>6</v>
      </c>
      <c r="K171" t="s">
        <v>482</v>
      </c>
      <c r="L171">
        <v>1374</v>
      </c>
      <c r="N171">
        <v>1013</v>
      </c>
      <c r="O171" t="s">
        <v>483</v>
      </c>
      <c r="P171" t="s">
        <v>483</v>
      </c>
      <c r="Q171">
        <v>1</v>
      </c>
      <c r="W171">
        <v>0</v>
      </c>
      <c r="X171">
        <v>-1731369543</v>
      </c>
      <c r="Y171">
        <v>0.74</v>
      </c>
      <c r="AA171">
        <v>1</v>
      </c>
      <c r="AB171">
        <v>0</v>
      </c>
      <c r="AC171">
        <v>0</v>
      </c>
      <c r="AD171">
        <v>0</v>
      </c>
      <c r="AE171">
        <v>1</v>
      </c>
      <c r="AF171">
        <v>0</v>
      </c>
      <c r="AG171">
        <v>0</v>
      </c>
      <c r="AH171">
        <v>0</v>
      </c>
      <c r="AI171">
        <v>1</v>
      </c>
      <c r="AJ171">
        <v>1</v>
      </c>
      <c r="AK171">
        <v>1</v>
      </c>
      <c r="AL171">
        <v>1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6</v>
      </c>
      <c r="AT171">
        <v>0.74</v>
      </c>
      <c r="AU171" t="s">
        <v>6</v>
      </c>
      <c r="AV171">
        <v>0</v>
      </c>
      <c r="AW171">
        <v>2</v>
      </c>
      <c r="AX171">
        <v>16670686</v>
      </c>
      <c r="AY171">
        <v>1</v>
      </c>
      <c r="AZ171">
        <v>0</v>
      </c>
      <c r="BA171">
        <v>144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Y171*Source!I116</f>
        <v>0.74</v>
      </c>
      <c r="CY171">
        <f t="shared" si="39"/>
        <v>1</v>
      </c>
      <c r="CZ171">
        <f t="shared" si="40"/>
        <v>1</v>
      </c>
      <c r="DA171">
        <f t="shared" si="41"/>
        <v>1</v>
      </c>
      <c r="DB171">
        <v>0</v>
      </c>
    </row>
    <row r="172" spans="1:106" x14ac:dyDescent="0.2">
      <c r="A172">
        <f>ROW(Source!A116)</f>
        <v>116</v>
      </c>
      <c r="B172">
        <v>16670161</v>
      </c>
      <c r="C172">
        <v>16670673</v>
      </c>
      <c r="D172">
        <v>0</v>
      </c>
      <c r="E172">
        <v>0</v>
      </c>
      <c r="F172">
        <v>1</v>
      </c>
      <c r="G172">
        <v>1</v>
      </c>
      <c r="H172">
        <v>3</v>
      </c>
      <c r="I172" t="s">
        <v>151</v>
      </c>
      <c r="J172" t="s">
        <v>6</v>
      </c>
      <c r="K172" t="s">
        <v>184</v>
      </c>
      <c r="L172">
        <v>1371</v>
      </c>
      <c r="N172">
        <v>1013</v>
      </c>
      <c r="O172" t="s">
        <v>18</v>
      </c>
      <c r="P172" t="s">
        <v>18</v>
      </c>
      <c r="Q172">
        <v>1</v>
      </c>
      <c r="W172">
        <v>0</v>
      </c>
      <c r="X172">
        <v>802656617</v>
      </c>
      <c r="Y172">
        <v>1</v>
      </c>
      <c r="AA172">
        <v>54915.26</v>
      </c>
      <c r="AB172">
        <v>0</v>
      </c>
      <c r="AC172">
        <v>0</v>
      </c>
      <c r="AD172">
        <v>0</v>
      </c>
      <c r="AE172">
        <v>15556.73</v>
      </c>
      <c r="AF172">
        <v>0</v>
      </c>
      <c r="AG172">
        <v>0</v>
      </c>
      <c r="AH172">
        <v>0</v>
      </c>
      <c r="AI172">
        <v>3.53</v>
      </c>
      <c r="AJ172">
        <v>1</v>
      </c>
      <c r="AK172">
        <v>1</v>
      </c>
      <c r="AL172">
        <v>1</v>
      </c>
      <c r="AN172">
        <v>0</v>
      </c>
      <c r="AO172">
        <v>0</v>
      </c>
      <c r="AP172">
        <v>0</v>
      </c>
      <c r="AQ172">
        <v>0</v>
      </c>
      <c r="AR172">
        <v>0</v>
      </c>
      <c r="AS172" t="s">
        <v>6</v>
      </c>
      <c r="AT172">
        <v>1</v>
      </c>
      <c r="AU172" t="s">
        <v>6</v>
      </c>
      <c r="AV172">
        <v>0</v>
      </c>
      <c r="AW172">
        <v>1</v>
      </c>
      <c r="AX172">
        <v>-1</v>
      </c>
      <c r="AY172">
        <v>0</v>
      </c>
      <c r="AZ172">
        <v>0</v>
      </c>
      <c r="BA172" t="s">
        <v>6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Y172*Source!I116</f>
        <v>1</v>
      </c>
      <c r="CY172">
        <f t="shared" si="39"/>
        <v>54915.26</v>
      </c>
      <c r="CZ172">
        <f t="shared" si="40"/>
        <v>15556.73</v>
      </c>
      <c r="DA172">
        <f t="shared" si="41"/>
        <v>3.53</v>
      </c>
      <c r="DB172">
        <v>0</v>
      </c>
    </row>
    <row r="173" spans="1:106" x14ac:dyDescent="0.2">
      <c r="A173">
        <f>ROW(Source!A119)</f>
        <v>119</v>
      </c>
      <c r="B173">
        <v>16670159</v>
      </c>
      <c r="C173">
        <v>16670688</v>
      </c>
      <c r="D173">
        <v>15430447</v>
      </c>
      <c r="E173">
        <v>1</v>
      </c>
      <c r="F173">
        <v>1</v>
      </c>
      <c r="G173">
        <v>1</v>
      </c>
      <c r="H173">
        <v>1</v>
      </c>
      <c r="I173" t="s">
        <v>488</v>
      </c>
      <c r="J173" t="s">
        <v>6</v>
      </c>
      <c r="K173" t="s">
        <v>489</v>
      </c>
      <c r="L173">
        <v>1191</v>
      </c>
      <c r="N173">
        <v>1013</v>
      </c>
      <c r="O173" t="s">
        <v>466</v>
      </c>
      <c r="P173" t="s">
        <v>466</v>
      </c>
      <c r="Q173">
        <v>1</v>
      </c>
      <c r="W173">
        <v>0</v>
      </c>
      <c r="X173">
        <v>145020957</v>
      </c>
      <c r="Y173">
        <v>2</v>
      </c>
      <c r="AA173">
        <v>0</v>
      </c>
      <c r="AB173">
        <v>0</v>
      </c>
      <c r="AC173">
        <v>0</v>
      </c>
      <c r="AD173">
        <v>9.07</v>
      </c>
      <c r="AE173">
        <v>0</v>
      </c>
      <c r="AF173">
        <v>0</v>
      </c>
      <c r="AG173">
        <v>0</v>
      </c>
      <c r="AH173">
        <v>9.07</v>
      </c>
      <c r="AI173">
        <v>1</v>
      </c>
      <c r="AJ173">
        <v>1</v>
      </c>
      <c r="AK173">
        <v>1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6</v>
      </c>
      <c r="AT173">
        <v>2</v>
      </c>
      <c r="AU173" t="s">
        <v>6</v>
      </c>
      <c r="AV173">
        <v>1</v>
      </c>
      <c r="AW173">
        <v>2</v>
      </c>
      <c r="AX173">
        <v>16670695</v>
      </c>
      <c r="AY173">
        <v>1</v>
      </c>
      <c r="AZ173">
        <v>0</v>
      </c>
      <c r="BA173">
        <v>145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Y173*Source!I119</f>
        <v>408</v>
      </c>
      <c r="CY173">
        <f>AD173</f>
        <v>9.07</v>
      </c>
      <c r="CZ173">
        <f>AH173</f>
        <v>9.07</v>
      </c>
      <c r="DA173">
        <f>AL173</f>
        <v>1</v>
      </c>
      <c r="DB173">
        <v>0</v>
      </c>
    </row>
    <row r="174" spans="1:106" x14ac:dyDescent="0.2">
      <c r="A174">
        <f>ROW(Source!A119)</f>
        <v>119</v>
      </c>
      <c r="B174">
        <v>16670159</v>
      </c>
      <c r="C174">
        <v>16670688</v>
      </c>
      <c r="D174">
        <v>15167589</v>
      </c>
      <c r="E174">
        <v>1</v>
      </c>
      <c r="F174">
        <v>1</v>
      </c>
      <c r="G174">
        <v>1</v>
      </c>
      <c r="H174">
        <v>3</v>
      </c>
      <c r="I174" t="s">
        <v>490</v>
      </c>
      <c r="J174" t="s">
        <v>491</v>
      </c>
      <c r="K174" t="s">
        <v>492</v>
      </c>
      <c r="L174">
        <v>1346</v>
      </c>
      <c r="N174">
        <v>1009</v>
      </c>
      <c r="O174" t="s">
        <v>470</v>
      </c>
      <c r="P174" t="s">
        <v>470</v>
      </c>
      <c r="Q174">
        <v>1</v>
      </c>
      <c r="W174">
        <v>0</v>
      </c>
      <c r="X174">
        <v>-2124370092</v>
      </c>
      <c r="Y174">
        <v>1.4999999999999999E-2</v>
      </c>
      <c r="AA174">
        <v>91.29</v>
      </c>
      <c r="AB174">
        <v>0</v>
      </c>
      <c r="AC174">
        <v>0</v>
      </c>
      <c r="AD174">
        <v>0</v>
      </c>
      <c r="AE174">
        <v>91.29</v>
      </c>
      <c r="AF174">
        <v>0</v>
      </c>
      <c r="AG174">
        <v>0</v>
      </c>
      <c r="AH174">
        <v>0</v>
      </c>
      <c r="AI174">
        <v>1</v>
      </c>
      <c r="AJ174">
        <v>1</v>
      </c>
      <c r="AK174">
        <v>1</v>
      </c>
      <c r="AL174">
        <v>1</v>
      </c>
      <c r="AN174">
        <v>0</v>
      </c>
      <c r="AO174">
        <v>1</v>
      </c>
      <c r="AP174">
        <v>0</v>
      </c>
      <c r="AQ174">
        <v>0</v>
      </c>
      <c r="AR174">
        <v>0</v>
      </c>
      <c r="AS174" t="s">
        <v>6</v>
      </c>
      <c r="AT174">
        <v>1.4999999999999999E-2</v>
      </c>
      <c r="AU174" t="s">
        <v>6</v>
      </c>
      <c r="AV174">
        <v>0</v>
      </c>
      <c r="AW174">
        <v>2</v>
      </c>
      <c r="AX174">
        <v>16670696</v>
      </c>
      <c r="AY174">
        <v>1</v>
      </c>
      <c r="AZ174">
        <v>0</v>
      </c>
      <c r="BA174">
        <v>146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Y174*Source!I119</f>
        <v>3.06</v>
      </c>
      <c r="CY174">
        <f>AA174</f>
        <v>91.29</v>
      </c>
      <c r="CZ174">
        <f>AE174</f>
        <v>91.29</v>
      </c>
      <c r="DA174">
        <f>AI174</f>
        <v>1</v>
      </c>
      <c r="DB174">
        <v>0</v>
      </c>
    </row>
    <row r="175" spans="1:106" x14ac:dyDescent="0.2">
      <c r="A175">
        <f>ROW(Source!A119)</f>
        <v>119</v>
      </c>
      <c r="B175">
        <v>16670159</v>
      </c>
      <c r="C175">
        <v>16670688</v>
      </c>
      <c r="D175">
        <v>15225559</v>
      </c>
      <c r="E175">
        <v>1</v>
      </c>
      <c r="F175">
        <v>1</v>
      </c>
      <c r="G175">
        <v>1</v>
      </c>
      <c r="H175">
        <v>3</v>
      </c>
      <c r="I175" t="s">
        <v>493</v>
      </c>
      <c r="J175" t="s">
        <v>494</v>
      </c>
      <c r="K175" t="s">
        <v>495</v>
      </c>
      <c r="L175">
        <v>1477</v>
      </c>
      <c r="N175">
        <v>1013</v>
      </c>
      <c r="O175" t="s">
        <v>314</v>
      </c>
      <c r="P175" t="s">
        <v>316</v>
      </c>
      <c r="Q175">
        <v>1</v>
      </c>
      <c r="W175">
        <v>0</v>
      </c>
      <c r="X175">
        <v>2077511803</v>
      </c>
      <c r="Y175">
        <v>5.0000000000000001E-3</v>
      </c>
      <c r="AA175">
        <v>1819.3</v>
      </c>
      <c r="AB175">
        <v>0</v>
      </c>
      <c r="AC175">
        <v>0</v>
      </c>
      <c r="AD175">
        <v>0</v>
      </c>
      <c r="AE175">
        <v>1819.3</v>
      </c>
      <c r="AF175">
        <v>0</v>
      </c>
      <c r="AG175">
        <v>0</v>
      </c>
      <c r="AH175">
        <v>0</v>
      </c>
      <c r="AI175">
        <v>1</v>
      </c>
      <c r="AJ175">
        <v>1</v>
      </c>
      <c r="AK175">
        <v>1</v>
      </c>
      <c r="AL175">
        <v>1</v>
      </c>
      <c r="AN175">
        <v>0</v>
      </c>
      <c r="AO175">
        <v>1</v>
      </c>
      <c r="AP175">
        <v>0</v>
      </c>
      <c r="AQ175">
        <v>0</v>
      </c>
      <c r="AR175">
        <v>0</v>
      </c>
      <c r="AS175" t="s">
        <v>6</v>
      </c>
      <c r="AT175">
        <v>5.0000000000000001E-3</v>
      </c>
      <c r="AU175" t="s">
        <v>6</v>
      </c>
      <c r="AV175">
        <v>0</v>
      </c>
      <c r="AW175">
        <v>2</v>
      </c>
      <c r="AX175">
        <v>16670697</v>
      </c>
      <c r="AY175">
        <v>1</v>
      </c>
      <c r="AZ175">
        <v>0</v>
      </c>
      <c r="BA175">
        <v>147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Y175*Source!I119</f>
        <v>1.02</v>
      </c>
      <c r="CY175">
        <f>AA175</f>
        <v>1819.3</v>
      </c>
      <c r="CZ175">
        <f>AE175</f>
        <v>1819.3</v>
      </c>
      <c r="DA175">
        <f>AI175</f>
        <v>1</v>
      </c>
      <c r="DB175">
        <v>0</v>
      </c>
    </row>
    <row r="176" spans="1:106" x14ac:dyDescent="0.2">
      <c r="A176">
        <f>ROW(Source!A119)</f>
        <v>119</v>
      </c>
      <c r="B176">
        <v>16670159</v>
      </c>
      <c r="C176">
        <v>16670688</v>
      </c>
      <c r="D176">
        <v>15226127</v>
      </c>
      <c r="E176">
        <v>1</v>
      </c>
      <c r="F176">
        <v>1</v>
      </c>
      <c r="G176">
        <v>1</v>
      </c>
      <c r="H176">
        <v>3</v>
      </c>
      <c r="I176" t="s">
        <v>496</v>
      </c>
      <c r="J176" t="s">
        <v>497</v>
      </c>
      <c r="K176" t="s">
        <v>498</v>
      </c>
      <c r="L176">
        <v>1355</v>
      </c>
      <c r="N176">
        <v>1010</v>
      </c>
      <c r="O176" t="s">
        <v>371</v>
      </c>
      <c r="P176" t="s">
        <v>371</v>
      </c>
      <c r="Q176">
        <v>100</v>
      </c>
      <c r="W176">
        <v>0</v>
      </c>
      <c r="X176">
        <v>-803502612</v>
      </c>
      <c r="Y176">
        <v>1.0999999999999999E-2</v>
      </c>
      <c r="AA176">
        <v>164</v>
      </c>
      <c r="AB176">
        <v>0</v>
      </c>
      <c r="AC176">
        <v>0</v>
      </c>
      <c r="AD176">
        <v>0</v>
      </c>
      <c r="AE176">
        <v>164</v>
      </c>
      <c r="AF176">
        <v>0</v>
      </c>
      <c r="AG176">
        <v>0</v>
      </c>
      <c r="AH176">
        <v>0</v>
      </c>
      <c r="AI176">
        <v>1</v>
      </c>
      <c r="AJ176">
        <v>1</v>
      </c>
      <c r="AK176">
        <v>1</v>
      </c>
      <c r="AL176">
        <v>1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6</v>
      </c>
      <c r="AT176">
        <v>1.0999999999999999E-2</v>
      </c>
      <c r="AU176" t="s">
        <v>6</v>
      </c>
      <c r="AV176">
        <v>0</v>
      </c>
      <c r="AW176">
        <v>2</v>
      </c>
      <c r="AX176">
        <v>16670698</v>
      </c>
      <c r="AY176">
        <v>1</v>
      </c>
      <c r="AZ176">
        <v>0</v>
      </c>
      <c r="BA176">
        <v>148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Y176*Source!I119</f>
        <v>2.2439999999999998</v>
      </c>
      <c r="CY176">
        <f>AA176</f>
        <v>164</v>
      </c>
      <c r="CZ176">
        <f>AE176</f>
        <v>164</v>
      </c>
      <c r="DA176">
        <f>AI176</f>
        <v>1</v>
      </c>
      <c r="DB176">
        <v>0</v>
      </c>
    </row>
    <row r="177" spans="1:106" x14ac:dyDescent="0.2">
      <c r="A177">
        <f>ROW(Source!A119)</f>
        <v>119</v>
      </c>
      <c r="B177">
        <v>16670159</v>
      </c>
      <c r="C177">
        <v>16670688</v>
      </c>
      <c r="D177">
        <v>15164559</v>
      </c>
      <c r="E177">
        <v>17</v>
      </c>
      <c r="F177">
        <v>1</v>
      </c>
      <c r="G177">
        <v>1</v>
      </c>
      <c r="H177">
        <v>3</v>
      </c>
      <c r="I177" t="s">
        <v>481</v>
      </c>
      <c r="J177" t="s">
        <v>6</v>
      </c>
      <c r="K177" t="s">
        <v>482</v>
      </c>
      <c r="L177">
        <v>1374</v>
      </c>
      <c r="N177">
        <v>1013</v>
      </c>
      <c r="O177" t="s">
        <v>483</v>
      </c>
      <c r="P177" t="s">
        <v>483</v>
      </c>
      <c r="Q177">
        <v>1</v>
      </c>
      <c r="W177">
        <v>0</v>
      </c>
      <c r="X177">
        <v>-1731369543</v>
      </c>
      <c r="Y177">
        <v>0.36</v>
      </c>
      <c r="AA177">
        <v>1</v>
      </c>
      <c r="AB177">
        <v>0</v>
      </c>
      <c r="AC177">
        <v>0</v>
      </c>
      <c r="AD177">
        <v>0</v>
      </c>
      <c r="AE177">
        <v>1</v>
      </c>
      <c r="AF177">
        <v>0</v>
      </c>
      <c r="AG177">
        <v>0</v>
      </c>
      <c r="AH177">
        <v>0</v>
      </c>
      <c r="AI177">
        <v>1</v>
      </c>
      <c r="AJ177">
        <v>1</v>
      </c>
      <c r="AK177">
        <v>1</v>
      </c>
      <c r="AL177">
        <v>1</v>
      </c>
      <c r="AN177">
        <v>0</v>
      </c>
      <c r="AO177">
        <v>1</v>
      </c>
      <c r="AP177">
        <v>0</v>
      </c>
      <c r="AQ177">
        <v>0</v>
      </c>
      <c r="AR177">
        <v>0</v>
      </c>
      <c r="AS177" t="s">
        <v>6</v>
      </c>
      <c r="AT177">
        <v>0.36</v>
      </c>
      <c r="AU177" t="s">
        <v>6</v>
      </c>
      <c r="AV177">
        <v>0</v>
      </c>
      <c r="AW177">
        <v>2</v>
      </c>
      <c r="AX177">
        <v>16670699</v>
      </c>
      <c r="AY177">
        <v>1</v>
      </c>
      <c r="AZ177">
        <v>0</v>
      </c>
      <c r="BA177">
        <v>149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Y177*Source!I119</f>
        <v>73.44</v>
      </c>
      <c r="CY177">
        <f>AA177</f>
        <v>1</v>
      </c>
      <c r="CZ177">
        <f>AE177</f>
        <v>1</v>
      </c>
      <c r="DA177">
        <f>AI177</f>
        <v>1</v>
      </c>
      <c r="DB177">
        <v>0</v>
      </c>
    </row>
    <row r="178" spans="1:106" x14ac:dyDescent="0.2">
      <c r="A178">
        <f>ROW(Source!A119)</f>
        <v>119</v>
      </c>
      <c r="B178">
        <v>16670159</v>
      </c>
      <c r="C178">
        <v>16670688</v>
      </c>
      <c r="D178">
        <v>0</v>
      </c>
      <c r="E178">
        <v>0</v>
      </c>
      <c r="F178">
        <v>1</v>
      </c>
      <c r="G178">
        <v>1</v>
      </c>
      <c r="H178">
        <v>3</v>
      </c>
      <c r="I178" t="s">
        <v>151</v>
      </c>
      <c r="J178" t="s">
        <v>6</v>
      </c>
      <c r="K178" t="s">
        <v>189</v>
      </c>
      <c r="L178">
        <v>1371</v>
      </c>
      <c r="N178">
        <v>1013</v>
      </c>
      <c r="O178" t="s">
        <v>18</v>
      </c>
      <c r="P178" t="s">
        <v>18</v>
      </c>
      <c r="Q178">
        <v>1</v>
      </c>
      <c r="W178">
        <v>0</v>
      </c>
      <c r="X178">
        <v>1050611375</v>
      </c>
      <c r="Y178">
        <v>1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1</v>
      </c>
      <c r="AJ178">
        <v>1</v>
      </c>
      <c r="AK178">
        <v>1</v>
      </c>
      <c r="AL178">
        <v>1</v>
      </c>
      <c r="AN178">
        <v>0</v>
      </c>
      <c r="AO178">
        <v>0</v>
      </c>
      <c r="AP178">
        <v>0</v>
      </c>
      <c r="AQ178">
        <v>0</v>
      </c>
      <c r="AR178">
        <v>0</v>
      </c>
      <c r="AS178" t="s">
        <v>6</v>
      </c>
      <c r="AT178">
        <v>1</v>
      </c>
      <c r="AU178" t="s">
        <v>6</v>
      </c>
      <c r="AV178">
        <v>0</v>
      </c>
      <c r="AW178">
        <v>1</v>
      </c>
      <c r="AX178">
        <v>-1</v>
      </c>
      <c r="AY178">
        <v>0</v>
      </c>
      <c r="AZ178">
        <v>0</v>
      </c>
      <c r="BA178" t="s">
        <v>6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Y178*Source!I119</f>
        <v>204</v>
      </c>
      <c r="CY178">
        <f>AA178</f>
        <v>0</v>
      </c>
      <c r="CZ178">
        <f>AE178</f>
        <v>0</v>
      </c>
      <c r="DA178">
        <f>AI178</f>
        <v>1</v>
      </c>
      <c r="DB178">
        <v>0</v>
      </c>
    </row>
    <row r="179" spans="1:106" x14ac:dyDescent="0.2">
      <c r="A179">
        <f>ROW(Source!A120)</f>
        <v>120</v>
      </c>
      <c r="B179">
        <v>16670161</v>
      </c>
      <c r="C179">
        <v>16670688</v>
      </c>
      <c r="D179">
        <v>15430447</v>
      </c>
      <c r="E179">
        <v>1</v>
      </c>
      <c r="F179">
        <v>1</v>
      </c>
      <c r="G179">
        <v>1</v>
      </c>
      <c r="H179">
        <v>1</v>
      </c>
      <c r="I179" t="s">
        <v>488</v>
      </c>
      <c r="J179" t="s">
        <v>6</v>
      </c>
      <c r="K179" t="s">
        <v>489</v>
      </c>
      <c r="L179">
        <v>1191</v>
      </c>
      <c r="N179">
        <v>1013</v>
      </c>
      <c r="O179" t="s">
        <v>466</v>
      </c>
      <c r="P179" t="s">
        <v>466</v>
      </c>
      <c r="Q179">
        <v>1</v>
      </c>
      <c r="W179">
        <v>0</v>
      </c>
      <c r="X179">
        <v>145020957</v>
      </c>
      <c r="Y179">
        <v>2</v>
      </c>
      <c r="AA179">
        <v>0</v>
      </c>
      <c r="AB179">
        <v>0</v>
      </c>
      <c r="AC179">
        <v>0</v>
      </c>
      <c r="AD179">
        <v>59.23</v>
      </c>
      <c r="AE179">
        <v>0</v>
      </c>
      <c r="AF179">
        <v>0</v>
      </c>
      <c r="AG179">
        <v>0</v>
      </c>
      <c r="AH179">
        <v>9.07</v>
      </c>
      <c r="AI179">
        <v>1</v>
      </c>
      <c r="AJ179">
        <v>1</v>
      </c>
      <c r="AK179">
        <v>1</v>
      </c>
      <c r="AL179">
        <v>6.53</v>
      </c>
      <c r="AN179">
        <v>0</v>
      </c>
      <c r="AO179">
        <v>1</v>
      </c>
      <c r="AP179">
        <v>0</v>
      </c>
      <c r="AQ179">
        <v>0</v>
      </c>
      <c r="AR179">
        <v>0</v>
      </c>
      <c r="AS179" t="s">
        <v>6</v>
      </c>
      <c r="AT179">
        <v>2</v>
      </c>
      <c r="AU179" t="s">
        <v>6</v>
      </c>
      <c r="AV179">
        <v>1</v>
      </c>
      <c r="AW179">
        <v>2</v>
      </c>
      <c r="AX179">
        <v>16670695</v>
      </c>
      <c r="AY179">
        <v>1</v>
      </c>
      <c r="AZ179">
        <v>0</v>
      </c>
      <c r="BA179">
        <v>150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Y179*Source!I120</f>
        <v>408</v>
      </c>
      <c r="CY179">
        <f>AD179</f>
        <v>59.23</v>
      </c>
      <c r="CZ179">
        <f>AH179</f>
        <v>9.07</v>
      </c>
      <c r="DA179">
        <f>AL179</f>
        <v>6.53</v>
      </c>
      <c r="DB179">
        <v>0</v>
      </c>
    </row>
    <row r="180" spans="1:106" x14ac:dyDescent="0.2">
      <c r="A180">
        <f>ROW(Source!A120)</f>
        <v>120</v>
      </c>
      <c r="B180">
        <v>16670161</v>
      </c>
      <c r="C180">
        <v>16670688</v>
      </c>
      <c r="D180">
        <v>15167589</v>
      </c>
      <c r="E180">
        <v>1</v>
      </c>
      <c r="F180">
        <v>1</v>
      </c>
      <c r="G180">
        <v>1</v>
      </c>
      <c r="H180">
        <v>3</v>
      </c>
      <c r="I180" t="s">
        <v>490</v>
      </c>
      <c r="J180" t="s">
        <v>491</v>
      </c>
      <c r="K180" t="s">
        <v>492</v>
      </c>
      <c r="L180">
        <v>1346</v>
      </c>
      <c r="N180">
        <v>1009</v>
      </c>
      <c r="O180" t="s">
        <v>470</v>
      </c>
      <c r="P180" t="s">
        <v>470</v>
      </c>
      <c r="Q180">
        <v>1</v>
      </c>
      <c r="W180">
        <v>0</v>
      </c>
      <c r="X180">
        <v>-2124370092</v>
      </c>
      <c r="Y180">
        <v>1.4999999999999999E-2</v>
      </c>
      <c r="AA180">
        <v>596.12</v>
      </c>
      <c r="AB180">
        <v>0</v>
      </c>
      <c r="AC180">
        <v>0</v>
      </c>
      <c r="AD180">
        <v>0</v>
      </c>
      <c r="AE180">
        <v>91.29</v>
      </c>
      <c r="AF180">
        <v>0</v>
      </c>
      <c r="AG180">
        <v>0</v>
      </c>
      <c r="AH180">
        <v>0</v>
      </c>
      <c r="AI180">
        <v>6.53</v>
      </c>
      <c r="AJ180">
        <v>1</v>
      </c>
      <c r="AK180">
        <v>1</v>
      </c>
      <c r="AL180">
        <v>1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6</v>
      </c>
      <c r="AT180">
        <v>1.4999999999999999E-2</v>
      </c>
      <c r="AU180" t="s">
        <v>6</v>
      </c>
      <c r="AV180">
        <v>0</v>
      </c>
      <c r="AW180">
        <v>2</v>
      </c>
      <c r="AX180">
        <v>16670696</v>
      </c>
      <c r="AY180">
        <v>1</v>
      </c>
      <c r="AZ180">
        <v>0</v>
      </c>
      <c r="BA180">
        <v>151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Y180*Source!I120</f>
        <v>3.06</v>
      </c>
      <c r="CY180">
        <f>AA180</f>
        <v>596.12</v>
      </c>
      <c r="CZ180">
        <f>AE180</f>
        <v>91.29</v>
      </c>
      <c r="DA180">
        <f>AI180</f>
        <v>6.53</v>
      </c>
      <c r="DB180">
        <v>0</v>
      </c>
    </row>
    <row r="181" spans="1:106" x14ac:dyDescent="0.2">
      <c r="A181">
        <f>ROW(Source!A120)</f>
        <v>120</v>
      </c>
      <c r="B181">
        <v>16670161</v>
      </c>
      <c r="C181">
        <v>16670688</v>
      </c>
      <c r="D181">
        <v>15225559</v>
      </c>
      <c r="E181">
        <v>1</v>
      </c>
      <c r="F181">
        <v>1</v>
      </c>
      <c r="G181">
        <v>1</v>
      </c>
      <c r="H181">
        <v>3</v>
      </c>
      <c r="I181" t="s">
        <v>493</v>
      </c>
      <c r="J181" t="s">
        <v>494</v>
      </c>
      <c r="K181" t="s">
        <v>495</v>
      </c>
      <c r="L181">
        <v>1477</v>
      </c>
      <c r="N181">
        <v>1013</v>
      </c>
      <c r="O181" t="s">
        <v>314</v>
      </c>
      <c r="P181" t="s">
        <v>316</v>
      </c>
      <c r="Q181">
        <v>1</v>
      </c>
      <c r="W181">
        <v>0</v>
      </c>
      <c r="X181">
        <v>2077511803</v>
      </c>
      <c r="Y181">
        <v>5.0000000000000001E-3</v>
      </c>
      <c r="AA181">
        <v>11880.03</v>
      </c>
      <c r="AB181">
        <v>0</v>
      </c>
      <c r="AC181">
        <v>0</v>
      </c>
      <c r="AD181">
        <v>0</v>
      </c>
      <c r="AE181">
        <v>1819.3</v>
      </c>
      <c r="AF181">
        <v>0</v>
      </c>
      <c r="AG181">
        <v>0</v>
      </c>
      <c r="AH181">
        <v>0</v>
      </c>
      <c r="AI181">
        <v>6.53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0</v>
      </c>
      <c r="AQ181">
        <v>0</v>
      </c>
      <c r="AR181">
        <v>0</v>
      </c>
      <c r="AS181" t="s">
        <v>6</v>
      </c>
      <c r="AT181">
        <v>5.0000000000000001E-3</v>
      </c>
      <c r="AU181" t="s">
        <v>6</v>
      </c>
      <c r="AV181">
        <v>0</v>
      </c>
      <c r="AW181">
        <v>2</v>
      </c>
      <c r="AX181">
        <v>16670697</v>
      </c>
      <c r="AY181">
        <v>1</v>
      </c>
      <c r="AZ181">
        <v>0</v>
      </c>
      <c r="BA181">
        <v>152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Y181*Source!I120</f>
        <v>1.02</v>
      </c>
      <c r="CY181">
        <f>AA181</f>
        <v>11880.03</v>
      </c>
      <c r="CZ181">
        <f>AE181</f>
        <v>1819.3</v>
      </c>
      <c r="DA181">
        <f>AI181</f>
        <v>6.53</v>
      </c>
      <c r="DB181">
        <v>0</v>
      </c>
    </row>
    <row r="182" spans="1:106" x14ac:dyDescent="0.2">
      <c r="A182">
        <f>ROW(Source!A120)</f>
        <v>120</v>
      </c>
      <c r="B182">
        <v>16670161</v>
      </c>
      <c r="C182">
        <v>16670688</v>
      </c>
      <c r="D182">
        <v>15226127</v>
      </c>
      <c r="E182">
        <v>1</v>
      </c>
      <c r="F182">
        <v>1</v>
      </c>
      <c r="G182">
        <v>1</v>
      </c>
      <c r="H182">
        <v>3</v>
      </c>
      <c r="I182" t="s">
        <v>496</v>
      </c>
      <c r="J182" t="s">
        <v>497</v>
      </c>
      <c r="K182" t="s">
        <v>498</v>
      </c>
      <c r="L182">
        <v>1355</v>
      </c>
      <c r="N182">
        <v>1010</v>
      </c>
      <c r="O182" t="s">
        <v>371</v>
      </c>
      <c r="P182" t="s">
        <v>371</v>
      </c>
      <c r="Q182">
        <v>100</v>
      </c>
      <c r="W182">
        <v>0</v>
      </c>
      <c r="X182">
        <v>-803502612</v>
      </c>
      <c r="Y182">
        <v>1.0999999999999999E-2</v>
      </c>
      <c r="AA182">
        <v>1070.92</v>
      </c>
      <c r="AB182">
        <v>0</v>
      </c>
      <c r="AC182">
        <v>0</v>
      </c>
      <c r="AD182">
        <v>0</v>
      </c>
      <c r="AE182">
        <v>164</v>
      </c>
      <c r="AF182">
        <v>0</v>
      </c>
      <c r="AG182">
        <v>0</v>
      </c>
      <c r="AH182">
        <v>0</v>
      </c>
      <c r="AI182">
        <v>6.53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6</v>
      </c>
      <c r="AT182">
        <v>1.0999999999999999E-2</v>
      </c>
      <c r="AU182" t="s">
        <v>6</v>
      </c>
      <c r="AV182">
        <v>0</v>
      </c>
      <c r="AW182">
        <v>2</v>
      </c>
      <c r="AX182">
        <v>16670698</v>
      </c>
      <c r="AY182">
        <v>1</v>
      </c>
      <c r="AZ182">
        <v>0</v>
      </c>
      <c r="BA182">
        <v>153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Y182*Source!I120</f>
        <v>2.2439999999999998</v>
      </c>
      <c r="CY182">
        <f>AA182</f>
        <v>1070.92</v>
      </c>
      <c r="CZ182">
        <f>AE182</f>
        <v>164</v>
      </c>
      <c r="DA182">
        <f>AI182</f>
        <v>6.53</v>
      </c>
      <c r="DB182">
        <v>0</v>
      </c>
    </row>
    <row r="183" spans="1:106" x14ac:dyDescent="0.2">
      <c r="A183">
        <f>ROW(Source!A120)</f>
        <v>120</v>
      </c>
      <c r="B183">
        <v>16670161</v>
      </c>
      <c r="C183">
        <v>16670688</v>
      </c>
      <c r="D183">
        <v>15164559</v>
      </c>
      <c r="E183">
        <v>17</v>
      </c>
      <c r="F183">
        <v>1</v>
      </c>
      <c r="G183">
        <v>1</v>
      </c>
      <c r="H183">
        <v>3</v>
      </c>
      <c r="I183" t="s">
        <v>481</v>
      </c>
      <c r="J183" t="s">
        <v>6</v>
      </c>
      <c r="K183" t="s">
        <v>482</v>
      </c>
      <c r="L183">
        <v>1374</v>
      </c>
      <c r="N183">
        <v>1013</v>
      </c>
      <c r="O183" t="s">
        <v>483</v>
      </c>
      <c r="P183" t="s">
        <v>483</v>
      </c>
      <c r="Q183">
        <v>1</v>
      </c>
      <c r="W183">
        <v>0</v>
      </c>
      <c r="X183">
        <v>-1731369543</v>
      </c>
      <c r="Y183">
        <v>0.36</v>
      </c>
      <c r="AA183">
        <v>1</v>
      </c>
      <c r="AB183">
        <v>0</v>
      </c>
      <c r="AC183">
        <v>0</v>
      </c>
      <c r="AD183">
        <v>0</v>
      </c>
      <c r="AE183">
        <v>1</v>
      </c>
      <c r="AF183">
        <v>0</v>
      </c>
      <c r="AG183">
        <v>0</v>
      </c>
      <c r="AH183">
        <v>0</v>
      </c>
      <c r="AI183">
        <v>1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6</v>
      </c>
      <c r="AT183">
        <v>0.36</v>
      </c>
      <c r="AU183" t="s">
        <v>6</v>
      </c>
      <c r="AV183">
        <v>0</v>
      </c>
      <c r="AW183">
        <v>2</v>
      </c>
      <c r="AX183">
        <v>16670699</v>
      </c>
      <c r="AY183">
        <v>1</v>
      </c>
      <c r="AZ183">
        <v>0</v>
      </c>
      <c r="BA183">
        <v>154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Y183*Source!I120</f>
        <v>73.44</v>
      </c>
      <c r="CY183">
        <f>AA183</f>
        <v>1</v>
      </c>
      <c r="CZ183">
        <f>AE183</f>
        <v>1</v>
      </c>
      <c r="DA183">
        <f>AI183</f>
        <v>1</v>
      </c>
      <c r="DB183">
        <v>0</v>
      </c>
    </row>
    <row r="184" spans="1:106" x14ac:dyDescent="0.2">
      <c r="A184">
        <f>ROW(Source!A120)</f>
        <v>120</v>
      </c>
      <c r="B184">
        <v>16670161</v>
      </c>
      <c r="C184">
        <v>16670688</v>
      </c>
      <c r="D184">
        <v>0</v>
      </c>
      <c r="E184">
        <v>0</v>
      </c>
      <c r="F184">
        <v>1</v>
      </c>
      <c r="G184">
        <v>1</v>
      </c>
      <c r="H184">
        <v>3</v>
      </c>
      <c r="I184" t="s">
        <v>151</v>
      </c>
      <c r="J184" t="s">
        <v>6</v>
      </c>
      <c r="K184" t="s">
        <v>189</v>
      </c>
      <c r="L184">
        <v>1371</v>
      </c>
      <c r="N184">
        <v>1013</v>
      </c>
      <c r="O184" t="s">
        <v>18</v>
      </c>
      <c r="P184" t="s">
        <v>18</v>
      </c>
      <c r="Q184">
        <v>1</v>
      </c>
      <c r="W184">
        <v>0</v>
      </c>
      <c r="X184">
        <v>1050611375</v>
      </c>
      <c r="Y184">
        <v>1</v>
      </c>
      <c r="AA184">
        <v>1267.8</v>
      </c>
      <c r="AB184">
        <v>0</v>
      </c>
      <c r="AC184">
        <v>0</v>
      </c>
      <c r="AD184">
        <v>0</v>
      </c>
      <c r="AE184">
        <v>359.15</v>
      </c>
      <c r="AF184">
        <v>0</v>
      </c>
      <c r="AG184">
        <v>0</v>
      </c>
      <c r="AH184">
        <v>0</v>
      </c>
      <c r="AI184">
        <v>3.53</v>
      </c>
      <c r="AJ184">
        <v>1</v>
      </c>
      <c r="AK184">
        <v>1</v>
      </c>
      <c r="AL184">
        <v>1</v>
      </c>
      <c r="AN184">
        <v>0</v>
      </c>
      <c r="AO184">
        <v>0</v>
      </c>
      <c r="AP184">
        <v>0</v>
      </c>
      <c r="AQ184">
        <v>0</v>
      </c>
      <c r="AR184">
        <v>0</v>
      </c>
      <c r="AS184" t="s">
        <v>6</v>
      </c>
      <c r="AT184">
        <v>1</v>
      </c>
      <c r="AU184" t="s">
        <v>6</v>
      </c>
      <c r="AV184">
        <v>0</v>
      </c>
      <c r="AW184">
        <v>1</v>
      </c>
      <c r="AX184">
        <v>-1</v>
      </c>
      <c r="AY184">
        <v>0</v>
      </c>
      <c r="AZ184">
        <v>0</v>
      </c>
      <c r="BA184" t="s">
        <v>6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Y184*Source!I120</f>
        <v>204</v>
      </c>
      <c r="CY184">
        <f>AA184</f>
        <v>1267.8</v>
      </c>
      <c r="CZ184">
        <f>AE184</f>
        <v>359.15</v>
      </c>
      <c r="DA184">
        <f>AI184</f>
        <v>3.53</v>
      </c>
      <c r="DB184">
        <v>0</v>
      </c>
    </row>
    <row r="185" spans="1:106" x14ac:dyDescent="0.2">
      <c r="A185">
        <f>ROW(Source!A123)</f>
        <v>123</v>
      </c>
      <c r="B185">
        <v>16670159</v>
      </c>
      <c r="C185">
        <v>16670701</v>
      </c>
      <c r="D185">
        <v>15430767</v>
      </c>
      <c r="E185">
        <v>1</v>
      </c>
      <c r="F185">
        <v>1</v>
      </c>
      <c r="G185">
        <v>1</v>
      </c>
      <c r="H185">
        <v>1</v>
      </c>
      <c r="I185" t="s">
        <v>520</v>
      </c>
      <c r="J185" t="s">
        <v>6</v>
      </c>
      <c r="K185" t="s">
        <v>521</v>
      </c>
      <c r="L185">
        <v>1191</v>
      </c>
      <c r="N185">
        <v>1013</v>
      </c>
      <c r="O185" t="s">
        <v>466</v>
      </c>
      <c r="P185" t="s">
        <v>466</v>
      </c>
      <c r="Q185">
        <v>1</v>
      </c>
      <c r="W185">
        <v>0</v>
      </c>
      <c r="X185">
        <v>-400197608</v>
      </c>
      <c r="Y185">
        <v>2.29</v>
      </c>
      <c r="AA185">
        <v>0</v>
      </c>
      <c r="AB185">
        <v>0</v>
      </c>
      <c r="AC185">
        <v>0</v>
      </c>
      <c r="AD185">
        <v>8.5299999999999994</v>
      </c>
      <c r="AE185">
        <v>0</v>
      </c>
      <c r="AF185">
        <v>0</v>
      </c>
      <c r="AG185">
        <v>0</v>
      </c>
      <c r="AH185">
        <v>8.5299999999999994</v>
      </c>
      <c r="AI185">
        <v>1</v>
      </c>
      <c r="AJ185">
        <v>1</v>
      </c>
      <c r="AK185">
        <v>1</v>
      </c>
      <c r="AL185">
        <v>1</v>
      </c>
      <c r="AN185">
        <v>0</v>
      </c>
      <c r="AO185">
        <v>1</v>
      </c>
      <c r="AP185">
        <v>0</v>
      </c>
      <c r="AQ185">
        <v>0</v>
      </c>
      <c r="AR185">
        <v>0</v>
      </c>
      <c r="AS185" t="s">
        <v>6</v>
      </c>
      <c r="AT185">
        <v>2.29</v>
      </c>
      <c r="AU185" t="s">
        <v>6</v>
      </c>
      <c r="AV185">
        <v>1</v>
      </c>
      <c r="AW185">
        <v>2</v>
      </c>
      <c r="AX185">
        <v>16670707</v>
      </c>
      <c r="AY185">
        <v>1</v>
      </c>
      <c r="AZ185">
        <v>0</v>
      </c>
      <c r="BA185">
        <v>155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Y185*Source!I123</f>
        <v>2.29</v>
      </c>
      <c r="CY185">
        <f>AD185</f>
        <v>8.5299999999999994</v>
      </c>
      <c r="CZ185">
        <f>AH185</f>
        <v>8.5299999999999994</v>
      </c>
      <c r="DA185">
        <f>AL185</f>
        <v>1</v>
      </c>
      <c r="DB185">
        <v>0</v>
      </c>
    </row>
    <row r="186" spans="1:106" x14ac:dyDescent="0.2">
      <c r="A186">
        <f>ROW(Source!A123)</f>
        <v>123</v>
      </c>
      <c r="B186">
        <v>16670159</v>
      </c>
      <c r="C186">
        <v>16670701</v>
      </c>
      <c r="D186">
        <v>15430395</v>
      </c>
      <c r="E186">
        <v>1</v>
      </c>
      <c r="F186">
        <v>1</v>
      </c>
      <c r="G186">
        <v>1</v>
      </c>
      <c r="H186">
        <v>1</v>
      </c>
      <c r="I186" t="s">
        <v>501</v>
      </c>
      <c r="J186" t="s">
        <v>6</v>
      </c>
      <c r="K186" t="s">
        <v>502</v>
      </c>
      <c r="L186">
        <v>1191</v>
      </c>
      <c r="N186">
        <v>1013</v>
      </c>
      <c r="O186" t="s">
        <v>466</v>
      </c>
      <c r="P186" t="s">
        <v>466</v>
      </c>
      <c r="Q186">
        <v>1</v>
      </c>
      <c r="W186">
        <v>0</v>
      </c>
      <c r="X186">
        <v>-1417349443</v>
      </c>
      <c r="Y186">
        <v>0.09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1</v>
      </c>
      <c r="AJ186">
        <v>1</v>
      </c>
      <c r="AK186">
        <v>1</v>
      </c>
      <c r="AL186">
        <v>1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6</v>
      </c>
      <c r="AT186">
        <v>0.09</v>
      </c>
      <c r="AU186" t="s">
        <v>6</v>
      </c>
      <c r="AV186">
        <v>2</v>
      </c>
      <c r="AW186">
        <v>2</v>
      </c>
      <c r="AX186">
        <v>16670708</v>
      </c>
      <c r="AY186">
        <v>1</v>
      </c>
      <c r="AZ186">
        <v>0</v>
      </c>
      <c r="BA186">
        <v>156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Y186*Source!I123</f>
        <v>0.09</v>
      </c>
      <c r="CY186">
        <f>AD186</f>
        <v>0</v>
      </c>
      <c r="CZ186">
        <f>AH186</f>
        <v>0</v>
      </c>
      <c r="DA186">
        <f>AL186</f>
        <v>1</v>
      </c>
      <c r="DB186">
        <v>0</v>
      </c>
    </row>
    <row r="187" spans="1:106" x14ac:dyDescent="0.2">
      <c r="A187">
        <f>ROW(Source!A123)</f>
        <v>123</v>
      </c>
      <c r="B187">
        <v>16670159</v>
      </c>
      <c r="C187">
        <v>16670701</v>
      </c>
      <c r="D187">
        <v>15247905</v>
      </c>
      <c r="E187">
        <v>1</v>
      </c>
      <c r="F187">
        <v>1</v>
      </c>
      <c r="G187">
        <v>1</v>
      </c>
      <c r="H187">
        <v>2</v>
      </c>
      <c r="I187" t="s">
        <v>522</v>
      </c>
      <c r="J187" t="s">
        <v>523</v>
      </c>
      <c r="K187" t="s">
        <v>524</v>
      </c>
      <c r="L187">
        <v>1368</v>
      </c>
      <c r="N187">
        <v>1011</v>
      </c>
      <c r="O187" t="s">
        <v>506</v>
      </c>
      <c r="P187" t="s">
        <v>506</v>
      </c>
      <c r="Q187">
        <v>1</v>
      </c>
      <c r="W187">
        <v>0</v>
      </c>
      <c r="X187">
        <v>1225731627</v>
      </c>
      <c r="Y187">
        <v>0.09</v>
      </c>
      <c r="AA187">
        <v>0</v>
      </c>
      <c r="AB187">
        <v>89.99</v>
      </c>
      <c r="AC187">
        <v>10.06</v>
      </c>
      <c r="AD187">
        <v>0</v>
      </c>
      <c r="AE187">
        <v>0</v>
      </c>
      <c r="AF187">
        <v>89.99</v>
      </c>
      <c r="AG187">
        <v>10.06</v>
      </c>
      <c r="AH187">
        <v>0</v>
      </c>
      <c r="AI187">
        <v>1</v>
      </c>
      <c r="AJ187">
        <v>1</v>
      </c>
      <c r="AK187">
        <v>1</v>
      </c>
      <c r="AL187">
        <v>1</v>
      </c>
      <c r="AN187">
        <v>0</v>
      </c>
      <c r="AO187">
        <v>1</v>
      </c>
      <c r="AP187">
        <v>0</v>
      </c>
      <c r="AQ187">
        <v>0</v>
      </c>
      <c r="AR187">
        <v>0</v>
      </c>
      <c r="AS187" t="s">
        <v>6</v>
      </c>
      <c r="AT187">
        <v>0.09</v>
      </c>
      <c r="AU187" t="s">
        <v>6</v>
      </c>
      <c r="AV187">
        <v>0</v>
      </c>
      <c r="AW187">
        <v>2</v>
      </c>
      <c r="AX187">
        <v>16670709</v>
      </c>
      <c r="AY187">
        <v>1</v>
      </c>
      <c r="AZ187">
        <v>0</v>
      </c>
      <c r="BA187">
        <v>157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Y187*Source!I123</f>
        <v>0.09</v>
      </c>
      <c r="CY187">
        <f>AB187</f>
        <v>89.99</v>
      </c>
      <c r="CZ187">
        <f>AF187</f>
        <v>89.99</v>
      </c>
      <c r="DA187">
        <f>AJ187</f>
        <v>1</v>
      </c>
      <c r="DB187">
        <v>0</v>
      </c>
    </row>
    <row r="188" spans="1:106" x14ac:dyDescent="0.2">
      <c r="A188">
        <f>ROW(Source!A123)</f>
        <v>123</v>
      </c>
      <c r="B188">
        <v>16670159</v>
      </c>
      <c r="C188">
        <v>16670701</v>
      </c>
      <c r="D188">
        <v>15243604</v>
      </c>
      <c r="E188">
        <v>1</v>
      </c>
      <c r="F188">
        <v>1</v>
      </c>
      <c r="G188">
        <v>1</v>
      </c>
      <c r="H188">
        <v>3</v>
      </c>
      <c r="I188" t="s">
        <v>197</v>
      </c>
      <c r="J188" t="s">
        <v>199</v>
      </c>
      <c r="K188" t="s">
        <v>198</v>
      </c>
      <c r="L188">
        <v>1354</v>
      </c>
      <c r="N188">
        <v>1010</v>
      </c>
      <c r="O188" t="s">
        <v>113</v>
      </c>
      <c r="P188" t="s">
        <v>113</v>
      </c>
      <c r="Q188">
        <v>1</v>
      </c>
      <c r="W188">
        <v>0</v>
      </c>
      <c r="X188">
        <v>-1546849253</v>
      </c>
      <c r="Y188">
        <v>1</v>
      </c>
      <c r="AA188">
        <v>1029.02</v>
      </c>
      <c r="AB188">
        <v>0</v>
      </c>
      <c r="AC188">
        <v>0</v>
      </c>
      <c r="AD188">
        <v>0</v>
      </c>
      <c r="AE188">
        <v>1029.02</v>
      </c>
      <c r="AF188">
        <v>0</v>
      </c>
      <c r="AG188">
        <v>0</v>
      </c>
      <c r="AH188">
        <v>0</v>
      </c>
      <c r="AI188">
        <v>1</v>
      </c>
      <c r="AJ188">
        <v>1</v>
      </c>
      <c r="AK188">
        <v>1</v>
      </c>
      <c r="AL188">
        <v>1</v>
      </c>
      <c r="AN188">
        <v>0</v>
      </c>
      <c r="AO188">
        <v>0</v>
      </c>
      <c r="AP188">
        <v>0</v>
      </c>
      <c r="AQ188">
        <v>0</v>
      </c>
      <c r="AR188">
        <v>0</v>
      </c>
      <c r="AS188" t="s">
        <v>6</v>
      </c>
      <c r="AT188">
        <v>1</v>
      </c>
      <c r="AU188" t="s">
        <v>6</v>
      </c>
      <c r="AV188">
        <v>0</v>
      </c>
      <c r="AW188">
        <v>1</v>
      </c>
      <c r="AX188">
        <v>-1</v>
      </c>
      <c r="AY188">
        <v>0</v>
      </c>
      <c r="AZ188">
        <v>0</v>
      </c>
      <c r="BA188" t="s">
        <v>6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Y188*Source!I123</f>
        <v>1</v>
      </c>
      <c r="CY188">
        <f>AA188</f>
        <v>1029.02</v>
      </c>
      <c r="CZ188">
        <f>AE188</f>
        <v>1029.02</v>
      </c>
      <c r="DA188">
        <f>AI188</f>
        <v>1</v>
      </c>
      <c r="DB188">
        <v>0</v>
      </c>
    </row>
    <row r="189" spans="1:106" x14ac:dyDescent="0.2">
      <c r="A189">
        <f>ROW(Source!A123)</f>
        <v>123</v>
      </c>
      <c r="B189">
        <v>16670159</v>
      </c>
      <c r="C189">
        <v>16670701</v>
      </c>
      <c r="D189">
        <v>15164559</v>
      </c>
      <c r="E189">
        <v>17</v>
      </c>
      <c r="F189">
        <v>1</v>
      </c>
      <c r="G189">
        <v>1</v>
      </c>
      <c r="H189">
        <v>3</v>
      </c>
      <c r="I189" t="s">
        <v>481</v>
      </c>
      <c r="J189" t="s">
        <v>6</v>
      </c>
      <c r="K189" t="s">
        <v>482</v>
      </c>
      <c r="L189">
        <v>1374</v>
      </c>
      <c r="N189">
        <v>1013</v>
      </c>
      <c r="O189" t="s">
        <v>483</v>
      </c>
      <c r="P189" t="s">
        <v>483</v>
      </c>
      <c r="Q189">
        <v>1</v>
      </c>
      <c r="W189">
        <v>0</v>
      </c>
      <c r="X189">
        <v>-1731369543</v>
      </c>
      <c r="Y189">
        <v>0.39</v>
      </c>
      <c r="AA189">
        <v>1</v>
      </c>
      <c r="AB189">
        <v>0</v>
      </c>
      <c r="AC189">
        <v>0</v>
      </c>
      <c r="AD189">
        <v>0</v>
      </c>
      <c r="AE189">
        <v>1</v>
      </c>
      <c r="AF189">
        <v>0</v>
      </c>
      <c r="AG189">
        <v>0</v>
      </c>
      <c r="AH189">
        <v>0</v>
      </c>
      <c r="AI189">
        <v>1</v>
      </c>
      <c r="AJ189">
        <v>1</v>
      </c>
      <c r="AK189">
        <v>1</v>
      </c>
      <c r="AL189">
        <v>1</v>
      </c>
      <c r="AN189">
        <v>0</v>
      </c>
      <c r="AO189">
        <v>1</v>
      </c>
      <c r="AP189">
        <v>0</v>
      </c>
      <c r="AQ189">
        <v>0</v>
      </c>
      <c r="AR189">
        <v>0</v>
      </c>
      <c r="AS189" t="s">
        <v>6</v>
      </c>
      <c r="AT189">
        <v>0.39</v>
      </c>
      <c r="AU189" t="s">
        <v>6</v>
      </c>
      <c r="AV189">
        <v>0</v>
      </c>
      <c r="AW189">
        <v>2</v>
      </c>
      <c r="AX189">
        <v>16670710</v>
      </c>
      <c r="AY189">
        <v>1</v>
      </c>
      <c r="AZ189">
        <v>0</v>
      </c>
      <c r="BA189">
        <v>158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Y189*Source!I123</f>
        <v>0.39</v>
      </c>
      <c r="CY189">
        <f>AA189</f>
        <v>1</v>
      </c>
      <c r="CZ189">
        <f>AE189</f>
        <v>1</v>
      </c>
      <c r="DA189">
        <f>AI189</f>
        <v>1</v>
      </c>
      <c r="DB189">
        <v>0</v>
      </c>
    </row>
    <row r="190" spans="1:106" x14ac:dyDescent="0.2">
      <c r="A190">
        <f>ROW(Source!A124)</f>
        <v>124</v>
      </c>
      <c r="B190">
        <v>16670161</v>
      </c>
      <c r="C190">
        <v>16670701</v>
      </c>
      <c r="D190">
        <v>15430767</v>
      </c>
      <c r="E190">
        <v>1</v>
      </c>
      <c r="F190">
        <v>1</v>
      </c>
      <c r="G190">
        <v>1</v>
      </c>
      <c r="H190">
        <v>1</v>
      </c>
      <c r="I190" t="s">
        <v>520</v>
      </c>
      <c r="J190" t="s">
        <v>6</v>
      </c>
      <c r="K190" t="s">
        <v>521</v>
      </c>
      <c r="L190">
        <v>1191</v>
      </c>
      <c r="N190">
        <v>1013</v>
      </c>
      <c r="O190" t="s">
        <v>466</v>
      </c>
      <c r="P190" t="s">
        <v>466</v>
      </c>
      <c r="Q190">
        <v>1</v>
      </c>
      <c r="W190">
        <v>0</v>
      </c>
      <c r="X190">
        <v>-400197608</v>
      </c>
      <c r="Y190">
        <v>2.29</v>
      </c>
      <c r="AA190">
        <v>0</v>
      </c>
      <c r="AB190">
        <v>0</v>
      </c>
      <c r="AC190">
        <v>0</v>
      </c>
      <c r="AD190">
        <v>55.7</v>
      </c>
      <c r="AE190">
        <v>0</v>
      </c>
      <c r="AF190">
        <v>0</v>
      </c>
      <c r="AG190">
        <v>0</v>
      </c>
      <c r="AH190">
        <v>8.5299999999999994</v>
      </c>
      <c r="AI190">
        <v>1</v>
      </c>
      <c r="AJ190">
        <v>1</v>
      </c>
      <c r="AK190">
        <v>1</v>
      </c>
      <c r="AL190">
        <v>6.53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6</v>
      </c>
      <c r="AT190">
        <v>2.29</v>
      </c>
      <c r="AU190" t="s">
        <v>6</v>
      </c>
      <c r="AV190">
        <v>1</v>
      </c>
      <c r="AW190">
        <v>2</v>
      </c>
      <c r="AX190">
        <v>16670707</v>
      </c>
      <c r="AY190">
        <v>1</v>
      </c>
      <c r="AZ190">
        <v>0</v>
      </c>
      <c r="BA190">
        <v>159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Y190*Source!I124</f>
        <v>2.29</v>
      </c>
      <c r="CY190">
        <f>AD190</f>
        <v>55.7</v>
      </c>
      <c r="CZ190">
        <f>AH190</f>
        <v>8.5299999999999994</v>
      </c>
      <c r="DA190">
        <f>AL190</f>
        <v>6.53</v>
      </c>
      <c r="DB190">
        <v>0</v>
      </c>
    </row>
    <row r="191" spans="1:106" x14ac:dyDescent="0.2">
      <c r="A191">
        <f>ROW(Source!A124)</f>
        <v>124</v>
      </c>
      <c r="B191">
        <v>16670161</v>
      </c>
      <c r="C191">
        <v>16670701</v>
      </c>
      <c r="D191">
        <v>15430395</v>
      </c>
      <c r="E191">
        <v>1</v>
      </c>
      <c r="F191">
        <v>1</v>
      </c>
      <c r="G191">
        <v>1</v>
      </c>
      <c r="H191">
        <v>1</v>
      </c>
      <c r="I191" t="s">
        <v>501</v>
      </c>
      <c r="J191" t="s">
        <v>6</v>
      </c>
      <c r="K191" t="s">
        <v>502</v>
      </c>
      <c r="L191">
        <v>1191</v>
      </c>
      <c r="N191">
        <v>1013</v>
      </c>
      <c r="O191" t="s">
        <v>466</v>
      </c>
      <c r="P191" t="s">
        <v>466</v>
      </c>
      <c r="Q191">
        <v>1</v>
      </c>
      <c r="W191">
        <v>0</v>
      </c>
      <c r="X191">
        <v>-1417349443</v>
      </c>
      <c r="Y191">
        <v>0.09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1</v>
      </c>
      <c r="AJ191">
        <v>1</v>
      </c>
      <c r="AK191">
        <v>6.53</v>
      </c>
      <c r="AL191">
        <v>1</v>
      </c>
      <c r="AN191">
        <v>0</v>
      </c>
      <c r="AO191">
        <v>1</v>
      </c>
      <c r="AP191">
        <v>0</v>
      </c>
      <c r="AQ191">
        <v>0</v>
      </c>
      <c r="AR191">
        <v>0</v>
      </c>
      <c r="AS191" t="s">
        <v>6</v>
      </c>
      <c r="AT191">
        <v>0.09</v>
      </c>
      <c r="AU191" t="s">
        <v>6</v>
      </c>
      <c r="AV191">
        <v>2</v>
      </c>
      <c r="AW191">
        <v>2</v>
      </c>
      <c r="AX191">
        <v>16670708</v>
      </c>
      <c r="AY191">
        <v>1</v>
      </c>
      <c r="AZ191">
        <v>0</v>
      </c>
      <c r="BA191">
        <v>160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Y191*Source!I124</f>
        <v>0.09</v>
      </c>
      <c r="CY191">
        <f>AD191</f>
        <v>0</v>
      </c>
      <c r="CZ191">
        <f>AH191</f>
        <v>0</v>
      </c>
      <c r="DA191">
        <f>AL191</f>
        <v>1</v>
      </c>
      <c r="DB191">
        <v>0</v>
      </c>
    </row>
    <row r="192" spans="1:106" x14ac:dyDescent="0.2">
      <c r="A192">
        <f>ROW(Source!A124)</f>
        <v>124</v>
      </c>
      <c r="B192">
        <v>16670161</v>
      </c>
      <c r="C192">
        <v>16670701</v>
      </c>
      <c r="D192">
        <v>15247905</v>
      </c>
      <c r="E192">
        <v>1</v>
      </c>
      <c r="F192">
        <v>1</v>
      </c>
      <c r="G192">
        <v>1</v>
      </c>
      <c r="H192">
        <v>2</v>
      </c>
      <c r="I192" t="s">
        <v>522</v>
      </c>
      <c r="J192" t="s">
        <v>523</v>
      </c>
      <c r="K192" t="s">
        <v>524</v>
      </c>
      <c r="L192">
        <v>1368</v>
      </c>
      <c r="N192">
        <v>1011</v>
      </c>
      <c r="O192" t="s">
        <v>506</v>
      </c>
      <c r="P192" t="s">
        <v>506</v>
      </c>
      <c r="Q192">
        <v>1</v>
      </c>
      <c r="W192">
        <v>0</v>
      </c>
      <c r="X192">
        <v>1225731627</v>
      </c>
      <c r="Y192">
        <v>0.09</v>
      </c>
      <c r="AA192">
        <v>0</v>
      </c>
      <c r="AB192">
        <v>587.63</v>
      </c>
      <c r="AC192">
        <v>10.06</v>
      </c>
      <c r="AD192">
        <v>0</v>
      </c>
      <c r="AE192">
        <v>0</v>
      </c>
      <c r="AF192">
        <v>89.99</v>
      </c>
      <c r="AG192">
        <v>10.06</v>
      </c>
      <c r="AH192">
        <v>0</v>
      </c>
      <c r="AI192">
        <v>1</v>
      </c>
      <c r="AJ192">
        <v>6.53</v>
      </c>
      <c r="AK192">
        <v>1</v>
      </c>
      <c r="AL192">
        <v>1</v>
      </c>
      <c r="AN192">
        <v>0</v>
      </c>
      <c r="AO192">
        <v>1</v>
      </c>
      <c r="AP192">
        <v>0</v>
      </c>
      <c r="AQ192">
        <v>0</v>
      </c>
      <c r="AR192">
        <v>0</v>
      </c>
      <c r="AS192" t="s">
        <v>6</v>
      </c>
      <c r="AT192">
        <v>0.09</v>
      </c>
      <c r="AU192" t="s">
        <v>6</v>
      </c>
      <c r="AV192">
        <v>0</v>
      </c>
      <c r="AW192">
        <v>2</v>
      </c>
      <c r="AX192">
        <v>16670709</v>
      </c>
      <c r="AY192">
        <v>1</v>
      </c>
      <c r="AZ192">
        <v>0</v>
      </c>
      <c r="BA192">
        <v>161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Y192*Source!I124</f>
        <v>0.09</v>
      </c>
      <c r="CY192">
        <f>AB192</f>
        <v>587.63</v>
      </c>
      <c r="CZ192">
        <f>AF192</f>
        <v>89.99</v>
      </c>
      <c r="DA192">
        <f>AJ192</f>
        <v>6.53</v>
      </c>
      <c r="DB192">
        <v>0</v>
      </c>
    </row>
    <row r="193" spans="1:106" x14ac:dyDescent="0.2">
      <c r="A193">
        <f>ROW(Source!A124)</f>
        <v>124</v>
      </c>
      <c r="B193">
        <v>16670161</v>
      </c>
      <c r="C193">
        <v>16670701</v>
      </c>
      <c r="D193">
        <v>15243604</v>
      </c>
      <c r="E193">
        <v>1</v>
      </c>
      <c r="F193">
        <v>1</v>
      </c>
      <c r="G193">
        <v>1</v>
      </c>
      <c r="H193">
        <v>3</v>
      </c>
      <c r="I193" t="s">
        <v>197</v>
      </c>
      <c r="J193" t="s">
        <v>199</v>
      </c>
      <c r="K193" t="s">
        <v>198</v>
      </c>
      <c r="L193">
        <v>1354</v>
      </c>
      <c r="N193">
        <v>1010</v>
      </c>
      <c r="O193" t="s">
        <v>113</v>
      </c>
      <c r="P193" t="s">
        <v>113</v>
      </c>
      <c r="Q193">
        <v>1</v>
      </c>
      <c r="W193">
        <v>0</v>
      </c>
      <c r="X193">
        <v>-1546849253</v>
      </c>
      <c r="Y193">
        <v>1</v>
      </c>
      <c r="AA193">
        <v>6719.5</v>
      </c>
      <c r="AB193">
        <v>0</v>
      </c>
      <c r="AC193">
        <v>0</v>
      </c>
      <c r="AD193">
        <v>0</v>
      </c>
      <c r="AE193">
        <v>1029.02</v>
      </c>
      <c r="AF193">
        <v>0</v>
      </c>
      <c r="AG193">
        <v>0</v>
      </c>
      <c r="AH193">
        <v>0</v>
      </c>
      <c r="AI193">
        <v>6.53</v>
      </c>
      <c r="AJ193">
        <v>1</v>
      </c>
      <c r="AK193">
        <v>1</v>
      </c>
      <c r="AL193">
        <v>1</v>
      </c>
      <c r="AN193">
        <v>0</v>
      </c>
      <c r="AO193">
        <v>0</v>
      </c>
      <c r="AP193">
        <v>0</v>
      </c>
      <c r="AQ193">
        <v>0</v>
      </c>
      <c r="AR193">
        <v>0</v>
      </c>
      <c r="AS193" t="s">
        <v>6</v>
      </c>
      <c r="AT193">
        <v>1</v>
      </c>
      <c r="AU193" t="s">
        <v>6</v>
      </c>
      <c r="AV193">
        <v>0</v>
      </c>
      <c r="AW193">
        <v>1</v>
      </c>
      <c r="AX193">
        <v>-1</v>
      </c>
      <c r="AY193">
        <v>0</v>
      </c>
      <c r="AZ193">
        <v>0</v>
      </c>
      <c r="BA193" t="s">
        <v>6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Y193*Source!I124</f>
        <v>1</v>
      </c>
      <c r="CY193">
        <f>AA193</f>
        <v>6719.5</v>
      </c>
      <c r="CZ193">
        <f>AE193</f>
        <v>1029.02</v>
      </c>
      <c r="DA193">
        <f>AI193</f>
        <v>6.53</v>
      </c>
      <c r="DB193">
        <v>0</v>
      </c>
    </row>
    <row r="194" spans="1:106" x14ac:dyDescent="0.2">
      <c r="A194">
        <f>ROW(Source!A124)</f>
        <v>124</v>
      </c>
      <c r="B194">
        <v>16670161</v>
      </c>
      <c r="C194">
        <v>16670701</v>
      </c>
      <c r="D194">
        <v>15164559</v>
      </c>
      <c r="E194">
        <v>17</v>
      </c>
      <c r="F194">
        <v>1</v>
      </c>
      <c r="G194">
        <v>1</v>
      </c>
      <c r="H194">
        <v>3</v>
      </c>
      <c r="I194" t="s">
        <v>481</v>
      </c>
      <c r="J194" t="s">
        <v>6</v>
      </c>
      <c r="K194" t="s">
        <v>482</v>
      </c>
      <c r="L194">
        <v>1374</v>
      </c>
      <c r="N194">
        <v>1013</v>
      </c>
      <c r="O194" t="s">
        <v>483</v>
      </c>
      <c r="P194" t="s">
        <v>483</v>
      </c>
      <c r="Q194">
        <v>1</v>
      </c>
      <c r="W194">
        <v>0</v>
      </c>
      <c r="X194">
        <v>-1731369543</v>
      </c>
      <c r="Y194">
        <v>0.39</v>
      </c>
      <c r="AA194">
        <v>1</v>
      </c>
      <c r="AB194">
        <v>0</v>
      </c>
      <c r="AC194">
        <v>0</v>
      </c>
      <c r="AD194">
        <v>0</v>
      </c>
      <c r="AE194">
        <v>1</v>
      </c>
      <c r="AF194">
        <v>0</v>
      </c>
      <c r="AG194">
        <v>0</v>
      </c>
      <c r="AH194">
        <v>0</v>
      </c>
      <c r="AI194">
        <v>1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6</v>
      </c>
      <c r="AT194">
        <v>0.39</v>
      </c>
      <c r="AU194" t="s">
        <v>6</v>
      </c>
      <c r="AV194">
        <v>0</v>
      </c>
      <c r="AW194">
        <v>2</v>
      </c>
      <c r="AX194">
        <v>16670710</v>
      </c>
      <c r="AY194">
        <v>1</v>
      </c>
      <c r="AZ194">
        <v>0</v>
      </c>
      <c r="BA194">
        <v>162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Y194*Source!I124</f>
        <v>0.39</v>
      </c>
      <c r="CY194">
        <f>AA194</f>
        <v>1</v>
      </c>
      <c r="CZ194">
        <f>AE194</f>
        <v>1</v>
      </c>
      <c r="DA194">
        <f>AI194</f>
        <v>1</v>
      </c>
      <c r="DB194">
        <v>0</v>
      </c>
    </row>
    <row r="195" spans="1:106" x14ac:dyDescent="0.2">
      <c r="A195">
        <f>ROW(Source!A127)</f>
        <v>127</v>
      </c>
      <c r="B195">
        <v>16670159</v>
      </c>
      <c r="C195">
        <v>16670712</v>
      </c>
      <c r="D195">
        <v>15446300</v>
      </c>
      <c r="E195">
        <v>1</v>
      </c>
      <c r="F195">
        <v>1</v>
      </c>
      <c r="G195">
        <v>1</v>
      </c>
      <c r="H195">
        <v>1</v>
      </c>
      <c r="I195" t="s">
        <v>507</v>
      </c>
      <c r="J195" t="s">
        <v>6</v>
      </c>
      <c r="K195" t="s">
        <v>508</v>
      </c>
      <c r="L195">
        <v>1191</v>
      </c>
      <c r="N195">
        <v>1013</v>
      </c>
      <c r="O195" t="s">
        <v>466</v>
      </c>
      <c r="P195" t="s">
        <v>466</v>
      </c>
      <c r="Q195">
        <v>1</v>
      </c>
      <c r="W195">
        <v>0</v>
      </c>
      <c r="X195">
        <v>912892513</v>
      </c>
      <c r="Y195">
        <v>2.3199999999999998</v>
      </c>
      <c r="AA195">
        <v>0</v>
      </c>
      <c r="AB195">
        <v>0</v>
      </c>
      <c r="AC195">
        <v>0</v>
      </c>
      <c r="AD195">
        <v>9.92</v>
      </c>
      <c r="AE195">
        <v>0</v>
      </c>
      <c r="AF195">
        <v>0</v>
      </c>
      <c r="AG195">
        <v>0</v>
      </c>
      <c r="AH195">
        <v>9.92</v>
      </c>
      <c r="AI195">
        <v>1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0</v>
      </c>
      <c r="AQ195">
        <v>0</v>
      </c>
      <c r="AR195">
        <v>0</v>
      </c>
      <c r="AS195" t="s">
        <v>6</v>
      </c>
      <c r="AT195">
        <v>2.3199999999999998</v>
      </c>
      <c r="AU195" t="s">
        <v>6</v>
      </c>
      <c r="AV195">
        <v>1</v>
      </c>
      <c r="AW195">
        <v>2</v>
      </c>
      <c r="AX195">
        <v>16670724</v>
      </c>
      <c r="AY195">
        <v>1</v>
      </c>
      <c r="AZ195">
        <v>0</v>
      </c>
      <c r="BA195">
        <v>163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Y195*Source!I127</f>
        <v>2.3199999999999998</v>
      </c>
      <c r="CY195">
        <f>AD195</f>
        <v>9.92</v>
      </c>
      <c r="CZ195">
        <f>AH195</f>
        <v>9.92</v>
      </c>
      <c r="DA195">
        <f>AL195</f>
        <v>1</v>
      </c>
      <c r="DB195">
        <v>0</v>
      </c>
    </row>
    <row r="196" spans="1:106" x14ac:dyDescent="0.2">
      <c r="A196">
        <f>ROW(Source!A127)</f>
        <v>127</v>
      </c>
      <c r="B196">
        <v>16670159</v>
      </c>
      <c r="C196">
        <v>16670712</v>
      </c>
      <c r="D196">
        <v>15430395</v>
      </c>
      <c r="E196">
        <v>1</v>
      </c>
      <c r="F196">
        <v>1</v>
      </c>
      <c r="G196">
        <v>1</v>
      </c>
      <c r="H196">
        <v>1</v>
      </c>
      <c r="I196" t="s">
        <v>501</v>
      </c>
      <c r="J196" t="s">
        <v>6</v>
      </c>
      <c r="K196" t="s">
        <v>502</v>
      </c>
      <c r="L196">
        <v>1191</v>
      </c>
      <c r="N196">
        <v>1013</v>
      </c>
      <c r="O196" t="s">
        <v>466</v>
      </c>
      <c r="P196" t="s">
        <v>466</v>
      </c>
      <c r="Q196">
        <v>1</v>
      </c>
      <c r="W196">
        <v>0</v>
      </c>
      <c r="X196">
        <v>-1417349443</v>
      </c>
      <c r="Y196">
        <v>0.2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1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6</v>
      </c>
      <c r="AT196">
        <v>0.2</v>
      </c>
      <c r="AU196" t="s">
        <v>6</v>
      </c>
      <c r="AV196">
        <v>2</v>
      </c>
      <c r="AW196">
        <v>2</v>
      </c>
      <c r="AX196">
        <v>16670725</v>
      </c>
      <c r="AY196">
        <v>1</v>
      </c>
      <c r="AZ196">
        <v>0</v>
      </c>
      <c r="BA196">
        <v>164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Y196*Source!I127</f>
        <v>0.2</v>
      </c>
      <c r="CY196">
        <f>AD196</f>
        <v>0</v>
      </c>
      <c r="CZ196">
        <f>AH196</f>
        <v>0</v>
      </c>
      <c r="DA196">
        <f>AL196</f>
        <v>1</v>
      </c>
      <c r="DB196">
        <v>0</v>
      </c>
    </row>
    <row r="197" spans="1:106" x14ac:dyDescent="0.2">
      <c r="A197">
        <f>ROW(Source!A127)</f>
        <v>127</v>
      </c>
      <c r="B197">
        <v>16670159</v>
      </c>
      <c r="C197">
        <v>16670712</v>
      </c>
      <c r="D197">
        <v>15247680</v>
      </c>
      <c r="E197">
        <v>1</v>
      </c>
      <c r="F197">
        <v>1</v>
      </c>
      <c r="G197">
        <v>1</v>
      </c>
      <c r="H197">
        <v>2</v>
      </c>
      <c r="I197" t="s">
        <v>525</v>
      </c>
      <c r="J197" t="s">
        <v>526</v>
      </c>
      <c r="K197" t="s">
        <v>527</v>
      </c>
      <c r="L197">
        <v>1368</v>
      </c>
      <c r="N197">
        <v>1011</v>
      </c>
      <c r="O197" t="s">
        <v>506</v>
      </c>
      <c r="P197" t="s">
        <v>506</v>
      </c>
      <c r="Q197">
        <v>1</v>
      </c>
      <c r="W197">
        <v>0</v>
      </c>
      <c r="X197">
        <v>-1718674368</v>
      </c>
      <c r="Y197">
        <v>0.1</v>
      </c>
      <c r="AA197">
        <v>0</v>
      </c>
      <c r="AB197">
        <v>111.99</v>
      </c>
      <c r="AC197">
        <v>13.5</v>
      </c>
      <c r="AD197">
        <v>0</v>
      </c>
      <c r="AE197">
        <v>0</v>
      </c>
      <c r="AF197">
        <v>111.99</v>
      </c>
      <c r="AG197">
        <v>13.5</v>
      </c>
      <c r="AH197">
        <v>0</v>
      </c>
      <c r="AI197">
        <v>1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0</v>
      </c>
      <c r="AQ197">
        <v>0</v>
      </c>
      <c r="AR197">
        <v>0</v>
      </c>
      <c r="AS197" t="s">
        <v>6</v>
      </c>
      <c r="AT197">
        <v>0.1</v>
      </c>
      <c r="AU197" t="s">
        <v>6</v>
      </c>
      <c r="AV197">
        <v>0</v>
      </c>
      <c r="AW197">
        <v>2</v>
      </c>
      <c r="AX197">
        <v>16670726</v>
      </c>
      <c r="AY197">
        <v>1</v>
      </c>
      <c r="AZ197">
        <v>0</v>
      </c>
      <c r="BA197">
        <v>165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Y197*Source!I127</f>
        <v>0.1</v>
      </c>
      <c r="CY197">
        <f>AB197</f>
        <v>111.99</v>
      </c>
      <c r="CZ197">
        <f>AF197</f>
        <v>111.99</v>
      </c>
      <c r="DA197">
        <f>AJ197</f>
        <v>1</v>
      </c>
      <c r="DB197">
        <v>0</v>
      </c>
    </row>
    <row r="198" spans="1:106" x14ac:dyDescent="0.2">
      <c r="A198">
        <f>ROW(Source!A127)</f>
        <v>127</v>
      </c>
      <c r="B198">
        <v>16670159</v>
      </c>
      <c r="C198">
        <v>16670712</v>
      </c>
      <c r="D198">
        <v>15249073</v>
      </c>
      <c r="E198">
        <v>1</v>
      </c>
      <c r="F198">
        <v>1</v>
      </c>
      <c r="G198">
        <v>1</v>
      </c>
      <c r="H198">
        <v>2</v>
      </c>
      <c r="I198" t="s">
        <v>528</v>
      </c>
      <c r="J198" t="s">
        <v>529</v>
      </c>
      <c r="K198" t="s">
        <v>530</v>
      </c>
      <c r="L198">
        <v>1368</v>
      </c>
      <c r="N198">
        <v>1011</v>
      </c>
      <c r="O198" t="s">
        <v>506</v>
      </c>
      <c r="P198" t="s">
        <v>506</v>
      </c>
      <c r="Q198">
        <v>1</v>
      </c>
      <c r="W198">
        <v>0</v>
      </c>
      <c r="X198">
        <v>1372534845</v>
      </c>
      <c r="Y198">
        <v>0.1</v>
      </c>
      <c r="AA198">
        <v>0</v>
      </c>
      <c r="AB198">
        <v>65.709999999999994</v>
      </c>
      <c r="AC198">
        <v>11.6</v>
      </c>
      <c r="AD198">
        <v>0</v>
      </c>
      <c r="AE198">
        <v>0</v>
      </c>
      <c r="AF198">
        <v>65.709999999999994</v>
      </c>
      <c r="AG198">
        <v>11.6</v>
      </c>
      <c r="AH198">
        <v>0</v>
      </c>
      <c r="AI198">
        <v>1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6</v>
      </c>
      <c r="AT198">
        <v>0.1</v>
      </c>
      <c r="AU198" t="s">
        <v>6</v>
      </c>
      <c r="AV198">
        <v>0</v>
      </c>
      <c r="AW198">
        <v>2</v>
      </c>
      <c r="AX198">
        <v>16670727</v>
      </c>
      <c r="AY198">
        <v>1</v>
      </c>
      <c r="AZ198">
        <v>0</v>
      </c>
      <c r="BA198">
        <v>166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Y198*Source!I127</f>
        <v>0.1</v>
      </c>
      <c r="CY198">
        <f>AB198</f>
        <v>65.709999999999994</v>
      </c>
      <c r="CZ198">
        <f>AF198</f>
        <v>65.709999999999994</v>
      </c>
      <c r="DA198">
        <f>AJ198</f>
        <v>1</v>
      </c>
      <c r="DB198">
        <v>0</v>
      </c>
    </row>
    <row r="199" spans="1:106" x14ac:dyDescent="0.2">
      <c r="A199">
        <f>ROW(Source!A127)</f>
        <v>127</v>
      </c>
      <c r="B199">
        <v>16670159</v>
      </c>
      <c r="C199">
        <v>16670712</v>
      </c>
      <c r="D199">
        <v>15249377</v>
      </c>
      <c r="E199">
        <v>1</v>
      </c>
      <c r="F199">
        <v>1</v>
      </c>
      <c r="G199">
        <v>1</v>
      </c>
      <c r="H199">
        <v>2</v>
      </c>
      <c r="I199" t="s">
        <v>531</v>
      </c>
      <c r="J199" t="s">
        <v>532</v>
      </c>
      <c r="K199" t="s">
        <v>533</v>
      </c>
      <c r="L199">
        <v>1368</v>
      </c>
      <c r="N199">
        <v>1011</v>
      </c>
      <c r="O199" t="s">
        <v>506</v>
      </c>
      <c r="P199" t="s">
        <v>506</v>
      </c>
      <c r="Q199">
        <v>1</v>
      </c>
      <c r="W199">
        <v>0</v>
      </c>
      <c r="X199">
        <v>-353815937</v>
      </c>
      <c r="Y199">
        <v>0.77</v>
      </c>
      <c r="AA199">
        <v>0</v>
      </c>
      <c r="AB199">
        <v>8.1</v>
      </c>
      <c r="AC199">
        <v>0</v>
      </c>
      <c r="AD199">
        <v>0</v>
      </c>
      <c r="AE199">
        <v>0</v>
      </c>
      <c r="AF199">
        <v>8.1</v>
      </c>
      <c r="AG199">
        <v>0</v>
      </c>
      <c r="AH199">
        <v>0</v>
      </c>
      <c r="AI199">
        <v>1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0</v>
      </c>
      <c r="AQ199">
        <v>0</v>
      </c>
      <c r="AR199">
        <v>0</v>
      </c>
      <c r="AS199" t="s">
        <v>6</v>
      </c>
      <c r="AT199">
        <v>0.77</v>
      </c>
      <c r="AU199" t="s">
        <v>6</v>
      </c>
      <c r="AV199">
        <v>0</v>
      </c>
      <c r="AW199">
        <v>2</v>
      </c>
      <c r="AX199">
        <v>16670728</v>
      </c>
      <c r="AY199">
        <v>1</v>
      </c>
      <c r="AZ199">
        <v>0</v>
      </c>
      <c r="BA199">
        <v>167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Y199*Source!I127</f>
        <v>0.77</v>
      </c>
      <c r="CY199">
        <f>AB199</f>
        <v>8.1</v>
      </c>
      <c r="CZ199">
        <f>AF199</f>
        <v>8.1</v>
      </c>
      <c r="DA199">
        <f>AJ199</f>
        <v>1</v>
      </c>
      <c r="DB199">
        <v>0</v>
      </c>
    </row>
    <row r="200" spans="1:106" x14ac:dyDescent="0.2">
      <c r="A200">
        <f>ROW(Source!A127)</f>
        <v>127</v>
      </c>
      <c r="B200">
        <v>16670159</v>
      </c>
      <c r="C200">
        <v>16670712</v>
      </c>
      <c r="D200">
        <v>15168752</v>
      </c>
      <c r="E200">
        <v>1</v>
      </c>
      <c r="F200">
        <v>1</v>
      </c>
      <c r="G200">
        <v>1</v>
      </c>
      <c r="H200">
        <v>3</v>
      </c>
      <c r="I200" t="s">
        <v>534</v>
      </c>
      <c r="J200" t="s">
        <v>535</v>
      </c>
      <c r="K200" t="s">
        <v>536</v>
      </c>
      <c r="L200">
        <v>1346</v>
      </c>
      <c r="N200">
        <v>1009</v>
      </c>
      <c r="O200" t="s">
        <v>470</v>
      </c>
      <c r="P200" t="s">
        <v>470</v>
      </c>
      <c r="Q200">
        <v>1</v>
      </c>
      <c r="W200">
        <v>0</v>
      </c>
      <c r="X200">
        <v>586013393</v>
      </c>
      <c r="Y200">
        <v>0.15</v>
      </c>
      <c r="AA200">
        <v>10.57</v>
      </c>
      <c r="AB200">
        <v>0</v>
      </c>
      <c r="AC200">
        <v>0</v>
      </c>
      <c r="AD200">
        <v>0</v>
      </c>
      <c r="AE200">
        <v>10.57</v>
      </c>
      <c r="AF200">
        <v>0</v>
      </c>
      <c r="AG200">
        <v>0</v>
      </c>
      <c r="AH200">
        <v>0</v>
      </c>
      <c r="AI200">
        <v>1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6</v>
      </c>
      <c r="AT200">
        <v>0.15</v>
      </c>
      <c r="AU200" t="s">
        <v>6</v>
      </c>
      <c r="AV200">
        <v>0</v>
      </c>
      <c r="AW200">
        <v>2</v>
      </c>
      <c r="AX200">
        <v>16670729</v>
      </c>
      <c r="AY200">
        <v>1</v>
      </c>
      <c r="AZ200">
        <v>0</v>
      </c>
      <c r="BA200">
        <v>168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Y200*Source!I127</f>
        <v>0.15</v>
      </c>
      <c r="CY200">
        <f t="shared" ref="CY200:CY205" si="42">AA200</f>
        <v>10.57</v>
      </c>
      <c r="CZ200">
        <f t="shared" ref="CZ200:CZ205" si="43">AE200</f>
        <v>10.57</v>
      </c>
      <c r="DA200">
        <f t="shared" ref="DA200:DA205" si="44">AI200</f>
        <v>1</v>
      </c>
      <c r="DB200">
        <v>0</v>
      </c>
    </row>
    <row r="201" spans="1:106" x14ac:dyDescent="0.2">
      <c r="A201">
        <f>ROW(Source!A127)</f>
        <v>127</v>
      </c>
      <c r="B201">
        <v>16670159</v>
      </c>
      <c r="C201">
        <v>16670712</v>
      </c>
      <c r="D201">
        <v>15169942</v>
      </c>
      <c r="E201">
        <v>1</v>
      </c>
      <c r="F201">
        <v>1</v>
      </c>
      <c r="G201">
        <v>1</v>
      </c>
      <c r="H201">
        <v>3</v>
      </c>
      <c r="I201" t="s">
        <v>537</v>
      </c>
      <c r="J201" t="s">
        <v>538</v>
      </c>
      <c r="K201" t="s">
        <v>539</v>
      </c>
      <c r="L201">
        <v>1346</v>
      </c>
      <c r="N201">
        <v>1009</v>
      </c>
      <c r="O201" t="s">
        <v>470</v>
      </c>
      <c r="P201" t="s">
        <v>470</v>
      </c>
      <c r="Q201">
        <v>1</v>
      </c>
      <c r="W201">
        <v>0</v>
      </c>
      <c r="X201">
        <v>103900845</v>
      </c>
      <c r="Y201">
        <v>0.17</v>
      </c>
      <c r="AA201">
        <v>9.0399999999999991</v>
      </c>
      <c r="AB201">
        <v>0</v>
      </c>
      <c r="AC201">
        <v>0</v>
      </c>
      <c r="AD201">
        <v>0</v>
      </c>
      <c r="AE201">
        <v>9.0399999999999991</v>
      </c>
      <c r="AF201">
        <v>0</v>
      </c>
      <c r="AG201">
        <v>0</v>
      </c>
      <c r="AH201">
        <v>0</v>
      </c>
      <c r="AI201">
        <v>1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6</v>
      </c>
      <c r="AT201">
        <v>0.17</v>
      </c>
      <c r="AU201" t="s">
        <v>6</v>
      </c>
      <c r="AV201">
        <v>0</v>
      </c>
      <c r="AW201">
        <v>2</v>
      </c>
      <c r="AX201">
        <v>16670730</v>
      </c>
      <c r="AY201">
        <v>1</v>
      </c>
      <c r="AZ201">
        <v>0</v>
      </c>
      <c r="BA201">
        <v>169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Y201*Source!I127</f>
        <v>0.17</v>
      </c>
      <c r="CY201">
        <f t="shared" si="42"/>
        <v>9.0399999999999991</v>
      </c>
      <c r="CZ201">
        <f t="shared" si="43"/>
        <v>9.0399999999999991</v>
      </c>
      <c r="DA201">
        <f t="shared" si="44"/>
        <v>1</v>
      </c>
      <c r="DB201">
        <v>0</v>
      </c>
    </row>
    <row r="202" spans="1:106" x14ac:dyDescent="0.2">
      <c r="A202">
        <f>ROW(Source!A127)</f>
        <v>127</v>
      </c>
      <c r="B202">
        <v>16670159</v>
      </c>
      <c r="C202">
        <v>16670712</v>
      </c>
      <c r="D202">
        <v>15188647</v>
      </c>
      <c r="E202">
        <v>1</v>
      </c>
      <c r="F202">
        <v>1</v>
      </c>
      <c r="G202">
        <v>1</v>
      </c>
      <c r="H202">
        <v>3</v>
      </c>
      <c r="I202" t="s">
        <v>540</v>
      </c>
      <c r="J202" t="s">
        <v>541</v>
      </c>
      <c r="K202" t="s">
        <v>542</v>
      </c>
      <c r="L202">
        <v>1348</v>
      </c>
      <c r="N202">
        <v>1009</v>
      </c>
      <c r="O202" t="s">
        <v>477</v>
      </c>
      <c r="P202" t="s">
        <v>477</v>
      </c>
      <c r="Q202">
        <v>1000</v>
      </c>
      <c r="W202">
        <v>0</v>
      </c>
      <c r="X202">
        <v>426000481</v>
      </c>
      <c r="Y202">
        <v>1.4999999999999999E-2</v>
      </c>
      <c r="AA202">
        <v>11500</v>
      </c>
      <c r="AB202">
        <v>0</v>
      </c>
      <c r="AC202">
        <v>0</v>
      </c>
      <c r="AD202">
        <v>0</v>
      </c>
      <c r="AE202">
        <v>11500</v>
      </c>
      <c r="AF202">
        <v>0</v>
      </c>
      <c r="AG202">
        <v>0</v>
      </c>
      <c r="AH202">
        <v>0</v>
      </c>
      <c r="AI202">
        <v>1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6</v>
      </c>
      <c r="AT202">
        <v>1.4999999999999999E-2</v>
      </c>
      <c r="AU202" t="s">
        <v>6</v>
      </c>
      <c r="AV202">
        <v>0</v>
      </c>
      <c r="AW202">
        <v>2</v>
      </c>
      <c r="AX202">
        <v>16670731</v>
      </c>
      <c r="AY202">
        <v>1</v>
      </c>
      <c r="AZ202">
        <v>0</v>
      </c>
      <c r="BA202">
        <v>170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Y202*Source!I127</f>
        <v>1.4999999999999999E-2</v>
      </c>
      <c r="CY202">
        <f t="shared" si="42"/>
        <v>11500</v>
      </c>
      <c r="CZ202">
        <f t="shared" si="43"/>
        <v>11500</v>
      </c>
      <c r="DA202">
        <f t="shared" si="44"/>
        <v>1</v>
      </c>
      <c r="DB202">
        <v>0</v>
      </c>
    </row>
    <row r="203" spans="1:106" x14ac:dyDescent="0.2">
      <c r="A203">
        <f>ROW(Source!A127)</f>
        <v>127</v>
      </c>
      <c r="B203">
        <v>16670159</v>
      </c>
      <c r="C203">
        <v>16670712</v>
      </c>
      <c r="D203">
        <v>15203834</v>
      </c>
      <c r="E203">
        <v>1</v>
      </c>
      <c r="F203">
        <v>1</v>
      </c>
      <c r="G203">
        <v>1</v>
      </c>
      <c r="H203">
        <v>3</v>
      </c>
      <c r="I203" t="s">
        <v>543</v>
      </c>
      <c r="J203" t="s">
        <v>544</v>
      </c>
      <c r="K203" t="s">
        <v>545</v>
      </c>
      <c r="L203">
        <v>1346</v>
      </c>
      <c r="N203">
        <v>1009</v>
      </c>
      <c r="O203" t="s">
        <v>470</v>
      </c>
      <c r="P203" t="s">
        <v>470</v>
      </c>
      <c r="Q203">
        <v>1</v>
      </c>
      <c r="W203">
        <v>0</v>
      </c>
      <c r="X203">
        <v>210558753</v>
      </c>
      <c r="Y203">
        <v>0.03</v>
      </c>
      <c r="AA203">
        <v>28.6</v>
      </c>
      <c r="AB203">
        <v>0</v>
      </c>
      <c r="AC203">
        <v>0</v>
      </c>
      <c r="AD203">
        <v>0</v>
      </c>
      <c r="AE203">
        <v>28.6</v>
      </c>
      <c r="AF203">
        <v>0</v>
      </c>
      <c r="AG203">
        <v>0</v>
      </c>
      <c r="AH203">
        <v>0</v>
      </c>
      <c r="AI203">
        <v>1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6</v>
      </c>
      <c r="AT203">
        <v>0.03</v>
      </c>
      <c r="AU203" t="s">
        <v>6</v>
      </c>
      <c r="AV203">
        <v>0</v>
      </c>
      <c r="AW203">
        <v>2</v>
      </c>
      <c r="AX203">
        <v>16670732</v>
      </c>
      <c r="AY203">
        <v>1</v>
      </c>
      <c r="AZ203">
        <v>0</v>
      </c>
      <c r="BA203">
        <v>171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Y203*Source!I127</f>
        <v>0.03</v>
      </c>
      <c r="CY203">
        <f t="shared" si="42"/>
        <v>28.6</v>
      </c>
      <c r="CZ203">
        <f t="shared" si="43"/>
        <v>28.6</v>
      </c>
      <c r="DA203">
        <f t="shared" si="44"/>
        <v>1</v>
      </c>
      <c r="DB203">
        <v>0</v>
      </c>
    </row>
    <row r="204" spans="1:106" x14ac:dyDescent="0.2">
      <c r="A204">
        <f>ROW(Source!A127)</f>
        <v>127</v>
      </c>
      <c r="B204">
        <v>16670159</v>
      </c>
      <c r="C204">
        <v>16670712</v>
      </c>
      <c r="D204">
        <v>15237364</v>
      </c>
      <c r="E204">
        <v>1</v>
      </c>
      <c r="F204">
        <v>1</v>
      </c>
      <c r="G204">
        <v>1</v>
      </c>
      <c r="H204">
        <v>3</v>
      </c>
      <c r="I204" t="s">
        <v>207</v>
      </c>
      <c r="J204" t="s">
        <v>209</v>
      </c>
      <c r="K204" t="s">
        <v>208</v>
      </c>
      <c r="L204">
        <v>1354</v>
      </c>
      <c r="N204">
        <v>1010</v>
      </c>
      <c r="O204" t="s">
        <v>113</v>
      </c>
      <c r="P204" t="s">
        <v>113</v>
      </c>
      <c r="Q204">
        <v>1</v>
      </c>
      <c r="W204">
        <v>0</v>
      </c>
      <c r="X204">
        <v>897923884</v>
      </c>
      <c r="Y204">
        <v>1</v>
      </c>
      <c r="AA204">
        <v>8547.32</v>
      </c>
      <c r="AB204">
        <v>0</v>
      </c>
      <c r="AC204">
        <v>0</v>
      </c>
      <c r="AD204">
        <v>0</v>
      </c>
      <c r="AE204">
        <v>8547.32</v>
      </c>
      <c r="AF204">
        <v>0</v>
      </c>
      <c r="AG204">
        <v>0</v>
      </c>
      <c r="AH204">
        <v>0</v>
      </c>
      <c r="AI204">
        <v>1</v>
      </c>
      <c r="AJ204">
        <v>1</v>
      </c>
      <c r="AK204">
        <v>1</v>
      </c>
      <c r="AL204">
        <v>1</v>
      </c>
      <c r="AN204">
        <v>0</v>
      </c>
      <c r="AO204">
        <v>0</v>
      </c>
      <c r="AP204">
        <v>0</v>
      </c>
      <c r="AQ204">
        <v>0</v>
      </c>
      <c r="AR204">
        <v>0</v>
      </c>
      <c r="AS204" t="s">
        <v>6</v>
      </c>
      <c r="AT204">
        <v>1</v>
      </c>
      <c r="AU204" t="s">
        <v>6</v>
      </c>
      <c r="AV204">
        <v>0</v>
      </c>
      <c r="AW204">
        <v>1</v>
      </c>
      <c r="AX204">
        <v>-1</v>
      </c>
      <c r="AY204">
        <v>0</v>
      </c>
      <c r="AZ204">
        <v>0</v>
      </c>
      <c r="BA204" t="s">
        <v>6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Y204*Source!I127</f>
        <v>1</v>
      </c>
      <c r="CY204">
        <f t="shared" si="42"/>
        <v>8547.32</v>
      </c>
      <c r="CZ204">
        <f t="shared" si="43"/>
        <v>8547.32</v>
      </c>
      <c r="DA204">
        <f t="shared" si="44"/>
        <v>1</v>
      </c>
      <c r="DB204">
        <v>0</v>
      </c>
    </row>
    <row r="205" spans="1:106" x14ac:dyDescent="0.2">
      <c r="A205">
        <f>ROW(Source!A127)</f>
        <v>127</v>
      </c>
      <c r="B205">
        <v>16670159</v>
      </c>
      <c r="C205">
        <v>16670712</v>
      </c>
      <c r="D205">
        <v>15164559</v>
      </c>
      <c r="E205">
        <v>17</v>
      </c>
      <c r="F205">
        <v>1</v>
      </c>
      <c r="G205">
        <v>1</v>
      </c>
      <c r="H205">
        <v>3</v>
      </c>
      <c r="I205" t="s">
        <v>481</v>
      </c>
      <c r="J205" t="s">
        <v>6</v>
      </c>
      <c r="K205" t="s">
        <v>482</v>
      </c>
      <c r="L205">
        <v>1374</v>
      </c>
      <c r="N205">
        <v>1013</v>
      </c>
      <c r="O205" t="s">
        <v>483</v>
      </c>
      <c r="P205" t="s">
        <v>483</v>
      </c>
      <c r="Q205">
        <v>1</v>
      </c>
      <c r="W205">
        <v>0</v>
      </c>
      <c r="X205">
        <v>-1731369543</v>
      </c>
      <c r="Y205">
        <v>0.46</v>
      </c>
      <c r="AA205">
        <v>1</v>
      </c>
      <c r="AB205">
        <v>0</v>
      </c>
      <c r="AC205">
        <v>0</v>
      </c>
      <c r="AD205">
        <v>0</v>
      </c>
      <c r="AE205">
        <v>1</v>
      </c>
      <c r="AF205">
        <v>0</v>
      </c>
      <c r="AG205">
        <v>0</v>
      </c>
      <c r="AH205">
        <v>0</v>
      </c>
      <c r="AI205">
        <v>1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6</v>
      </c>
      <c r="AT205">
        <v>0.46</v>
      </c>
      <c r="AU205" t="s">
        <v>6</v>
      </c>
      <c r="AV205">
        <v>0</v>
      </c>
      <c r="AW205">
        <v>2</v>
      </c>
      <c r="AX205">
        <v>16670733</v>
      </c>
      <c r="AY205">
        <v>1</v>
      </c>
      <c r="AZ205">
        <v>0</v>
      </c>
      <c r="BA205">
        <v>172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Y205*Source!I127</f>
        <v>0.46</v>
      </c>
      <c r="CY205">
        <f t="shared" si="42"/>
        <v>1</v>
      </c>
      <c r="CZ205">
        <f t="shared" si="43"/>
        <v>1</v>
      </c>
      <c r="DA205">
        <f t="shared" si="44"/>
        <v>1</v>
      </c>
      <c r="DB205">
        <v>0</v>
      </c>
    </row>
    <row r="206" spans="1:106" x14ac:dyDescent="0.2">
      <c r="A206">
        <f>ROW(Source!A128)</f>
        <v>128</v>
      </c>
      <c r="B206">
        <v>16670161</v>
      </c>
      <c r="C206">
        <v>16670712</v>
      </c>
      <c r="D206">
        <v>15446300</v>
      </c>
      <c r="E206">
        <v>1</v>
      </c>
      <c r="F206">
        <v>1</v>
      </c>
      <c r="G206">
        <v>1</v>
      </c>
      <c r="H206">
        <v>1</v>
      </c>
      <c r="I206" t="s">
        <v>507</v>
      </c>
      <c r="J206" t="s">
        <v>6</v>
      </c>
      <c r="K206" t="s">
        <v>508</v>
      </c>
      <c r="L206">
        <v>1191</v>
      </c>
      <c r="N206">
        <v>1013</v>
      </c>
      <c r="O206" t="s">
        <v>466</v>
      </c>
      <c r="P206" t="s">
        <v>466</v>
      </c>
      <c r="Q206">
        <v>1</v>
      </c>
      <c r="W206">
        <v>0</v>
      </c>
      <c r="X206">
        <v>912892513</v>
      </c>
      <c r="Y206">
        <v>2.3199999999999998</v>
      </c>
      <c r="AA206">
        <v>0</v>
      </c>
      <c r="AB206">
        <v>0</v>
      </c>
      <c r="AC206">
        <v>0</v>
      </c>
      <c r="AD206">
        <v>64.78</v>
      </c>
      <c r="AE206">
        <v>0</v>
      </c>
      <c r="AF206">
        <v>0</v>
      </c>
      <c r="AG206">
        <v>0</v>
      </c>
      <c r="AH206">
        <v>9.92</v>
      </c>
      <c r="AI206">
        <v>1</v>
      </c>
      <c r="AJ206">
        <v>1</v>
      </c>
      <c r="AK206">
        <v>1</v>
      </c>
      <c r="AL206">
        <v>6.53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6</v>
      </c>
      <c r="AT206">
        <v>2.3199999999999998</v>
      </c>
      <c r="AU206" t="s">
        <v>6</v>
      </c>
      <c r="AV206">
        <v>1</v>
      </c>
      <c r="AW206">
        <v>2</v>
      </c>
      <c r="AX206">
        <v>16670724</v>
      </c>
      <c r="AY206">
        <v>1</v>
      </c>
      <c r="AZ206">
        <v>0</v>
      </c>
      <c r="BA206">
        <v>173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Y206*Source!I128</f>
        <v>2.3199999999999998</v>
      </c>
      <c r="CY206">
        <f>AD206</f>
        <v>64.78</v>
      </c>
      <c r="CZ206">
        <f>AH206</f>
        <v>9.92</v>
      </c>
      <c r="DA206">
        <f>AL206</f>
        <v>6.53</v>
      </c>
      <c r="DB206">
        <v>0</v>
      </c>
    </row>
    <row r="207" spans="1:106" x14ac:dyDescent="0.2">
      <c r="A207">
        <f>ROW(Source!A128)</f>
        <v>128</v>
      </c>
      <c r="B207">
        <v>16670161</v>
      </c>
      <c r="C207">
        <v>16670712</v>
      </c>
      <c r="D207">
        <v>15430395</v>
      </c>
      <c r="E207">
        <v>1</v>
      </c>
      <c r="F207">
        <v>1</v>
      </c>
      <c r="G207">
        <v>1</v>
      </c>
      <c r="H207">
        <v>1</v>
      </c>
      <c r="I207" t="s">
        <v>501</v>
      </c>
      <c r="J207" t="s">
        <v>6</v>
      </c>
      <c r="K207" t="s">
        <v>502</v>
      </c>
      <c r="L207">
        <v>1191</v>
      </c>
      <c r="N207">
        <v>1013</v>
      </c>
      <c r="O207" t="s">
        <v>466</v>
      </c>
      <c r="P207" t="s">
        <v>466</v>
      </c>
      <c r="Q207">
        <v>1</v>
      </c>
      <c r="W207">
        <v>0</v>
      </c>
      <c r="X207">
        <v>-1417349443</v>
      </c>
      <c r="Y207">
        <v>0.2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1</v>
      </c>
      <c r="AJ207">
        <v>1</v>
      </c>
      <c r="AK207">
        <v>6.53</v>
      </c>
      <c r="AL207">
        <v>1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6</v>
      </c>
      <c r="AT207">
        <v>0.2</v>
      </c>
      <c r="AU207" t="s">
        <v>6</v>
      </c>
      <c r="AV207">
        <v>2</v>
      </c>
      <c r="AW207">
        <v>2</v>
      </c>
      <c r="AX207">
        <v>16670725</v>
      </c>
      <c r="AY207">
        <v>1</v>
      </c>
      <c r="AZ207">
        <v>0</v>
      </c>
      <c r="BA207">
        <v>174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Y207*Source!I128</f>
        <v>0.2</v>
      </c>
      <c r="CY207">
        <f>AD207</f>
        <v>0</v>
      </c>
      <c r="CZ207">
        <f>AH207</f>
        <v>0</v>
      </c>
      <c r="DA207">
        <f>AL207</f>
        <v>1</v>
      </c>
      <c r="DB207">
        <v>0</v>
      </c>
    </row>
    <row r="208" spans="1:106" x14ac:dyDescent="0.2">
      <c r="A208">
        <f>ROW(Source!A128)</f>
        <v>128</v>
      </c>
      <c r="B208">
        <v>16670161</v>
      </c>
      <c r="C208">
        <v>16670712</v>
      </c>
      <c r="D208">
        <v>15247680</v>
      </c>
      <c r="E208">
        <v>1</v>
      </c>
      <c r="F208">
        <v>1</v>
      </c>
      <c r="G208">
        <v>1</v>
      </c>
      <c r="H208">
        <v>2</v>
      </c>
      <c r="I208" t="s">
        <v>525</v>
      </c>
      <c r="J208" t="s">
        <v>526</v>
      </c>
      <c r="K208" t="s">
        <v>527</v>
      </c>
      <c r="L208">
        <v>1368</v>
      </c>
      <c r="N208">
        <v>1011</v>
      </c>
      <c r="O208" t="s">
        <v>506</v>
      </c>
      <c r="P208" t="s">
        <v>506</v>
      </c>
      <c r="Q208">
        <v>1</v>
      </c>
      <c r="W208">
        <v>0</v>
      </c>
      <c r="X208">
        <v>-1718674368</v>
      </c>
      <c r="Y208">
        <v>0.1</v>
      </c>
      <c r="AA208">
        <v>0</v>
      </c>
      <c r="AB208">
        <v>731.29</v>
      </c>
      <c r="AC208">
        <v>13.5</v>
      </c>
      <c r="AD208">
        <v>0</v>
      </c>
      <c r="AE208">
        <v>0</v>
      </c>
      <c r="AF208">
        <v>111.99</v>
      </c>
      <c r="AG208">
        <v>13.5</v>
      </c>
      <c r="AH208">
        <v>0</v>
      </c>
      <c r="AI208">
        <v>1</v>
      </c>
      <c r="AJ208">
        <v>6.53</v>
      </c>
      <c r="AK208">
        <v>1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6</v>
      </c>
      <c r="AT208">
        <v>0.1</v>
      </c>
      <c r="AU208" t="s">
        <v>6</v>
      </c>
      <c r="AV208">
        <v>0</v>
      </c>
      <c r="AW208">
        <v>2</v>
      </c>
      <c r="AX208">
        <v>16670726</v>
      </c>
      <c r="AY208">
        <v>1</v>
      </c>
      <c r="AZ208">
        <v>0</v>
      </c>
      <c r="BA208">
        <v>175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Y208*Source!I128</f>
        <v>0.1</v>
      </c>
      <c r="CY208">
        <f>AB208</f>
        <v>731.29</v>
      </c>
      <c r="CZ208">
        <f>AF208</f>
        <v>111.99</v>
      </c>
      <c r="DA208">
        <f>AJ208</f>
        <v>6.53</v>
      </c>
      <c r="DB208">
        <v>0</v>
      </c>
    </row>
    <row r="209" spans="1:106" x14ac:dyDescent="0.2">
      <c r="A209">
        <f>ROW(Source!A128)</f>
        <v>128</v>
      </c>
      <c r="B209">
        <v>16670161</v>
      </c>
      <c r="C209">
        <v>16670712</v>
      </c>
      <c r="D209">
        <v>15249073</v>
      </c>
      <c r="E209">
        <v>1</v>
      </c>
      <c r="F209">
        <v>1</v>
      </c>
      <c r="G209">
        <v>1</v>
      </c>
      <c r="H209">
        <v>2</v>
      </c>
      <c r="I209" t="s">
        <v>528</v>
      </c>
      <c r="J209" t="s">
        <v>529</v>
      </c>
      <c r="K209" t="s">
        <v>530</v>
      </c>
      <c r="L209">
        <v>1368</v>
      </c>
      <c r="N209">
        <v>1011</v>
      </c>
      <c r="O209" t="s">
        <v>506</v>
      </c>
      <c r="P209" t="s">
        <v>506</v>
      </c>
      <c r="Q209">
        <v>1</v>
      </c>
      <c r="W209">
        <v>0</v>
      </c>
      <c r="X209">
        <v>1372534845</v>
      </c>
      <c r="Y209">
        <v>0.1</v>
      </c>
      <c r="AA209">
        <v>0</v>
      </c>
      <c r="AB209">
        <v>429.09</v>
      </c>
      <c r="AC209">
        <v>11.6</v>
      </c>
      <c r="AD209">
        <v>0</v>
      </c>
      <c r="AE209">
        <v>0</v>
      </c>
      <c r="AF209">
        <v>65.709999999999994</v>
      </c>
      <c r="AG209">
        <v>11.6</v>
      </c>
      <c r="AH209">
        <v>0</v>
      </c>
      <c r="AI209">
        <v>1</v>
      </c>
      <c r="AJ209">
        <v>6.53</v>
      </c>
      <c r="AK209">
        <v>1</v>
      </c>
      <c r="AL209">
        <v>1</v>
      </c>
      <c r="AN209">
        <v>0</v>
      </c>
      <c r="AO209">
        <v>1</v>
      </c>
      <c r="AP209">
        <v>0</v>
      </c>
      <c r="AQ209">
        <v>0</v>
      </c>
      <c r="AR209">
        <v>0</v>
      </c>
      <c r="AS209" t="s">
        <v>6</v>
      </c>
      <c r="AT209">
        <v>0.1</v>
      </c>
      <c r="AU209" t="s">
        <v>6</v>
      </c>
      <c r="AV209">
        <v>0</v>
      </c>
      <c r="AW209">
        <v>2</v>
      </c>
      <c r="AX209">
        <v>16670727</v>
      </c>
      <c r="AY209">
        <v>1</v>
      </c>
      <c r="AZ209">
        <v>0</v>
      </c>
      <c r="BA209">
        <v>176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Y209*Source!I128</f>
        <v>0.1</v>
      </c>
      <c r="CY209">
        <f>AB209</f>
        <v>429.09</v>
      </c>
      <c r="CZ209">
        <f>AF209</f>
        <v>65.709999999999994</v>
      </c>
      <c r="DA209">
        <f>AJ209</f>
        <v>6.53</v>
      </c>
      <c r="DB209">
        <v>0</v>
      </c>
    </row>
    <row r="210" spans="1:106" x14ac:dyDescent="0.2">
      <c r="A210">
        <f>ROW(Source!A128)</f>
        <v>128</v>
      </c>
      <c r="B210">
        <v>16670161</v>
      </c>
      <c r="C210">
        <v>16670712</v>
      </c>
      <c r="D210">
        <v>15249377</v>
      </c>
      <c r="E210">
        <v>1</v>
      </c>
      <c r="F210">
        <v>1</v>
      </c>
      <c r="G210">
        <v>1</v>
      </c>
      <c r="H210">
        <v>2</v>
      </c>
      <c r="I210" t="s">
        <v>531</v>
      </c>
      <c r="J210" t="s">
        <v>532</v>
      </c>
      <c r="K210" t="s">
        <v>533</v>
      </c>
      <c r="L210">
        <v>1368</v>
      </c>
      <c r="N210">
        <v>1011</v>
      </c>
      <c r="O210" t="s">
        <v>506</v>
      </c>
      <c r="P210" t="s">
        <v>506</v>
      </c>
      <c r="Q210">
        <v>1</v>
      </c>
      <c r="W210">
        <v>0</v>
      </c>
      <c r="X210">
        <v>-353815937</v>
      </c>
      <c r="Y210">
        <v>0.77</v>
      </c>
      <c r="AA210">
        <v>0</v>
      </c>
      <c r="AB210">
        <v>52.89</v>
      </c>
      <c r="AC210">
        <v>0</v>
      </c>
      <c r="AD210">
        <v>0</v>
      </c>
      <c r="AE210">
        <v>0</v>
      </c>
      <c r="AF210">
        <v>8.1</v>
      </c>
      <c r="AG210">
        <v>0</v>
      </c>
      <c r="AH210">
        <v>0</v>
      </c>
      <c r="AI210">
        <v>1</v>
      </c>
      <c r="AJ210">
        <v>6.53</v>
      </c>
      <c r="AK210">
        <v>1</v>
      </c>
      <c r="AL210">
        <v>1</v>
      </c>
      <c r="AN210">
        <v>0</v>
      </c>
      <c r="AO210">
        <v>1</v>
      </c>
      <c r="AP210">
        <v>0</v>
      </c>
      <c r="AQ210">
        <v>0</v>
      </c>
      <c r="AR210">
        <v>0</v>
      </c>
      <c r="AS210" t="s">
        <v>6</v>
      </c>
      <c r="AT210">
        <v>0.77</v>
      </c>
      <c r="AU210" t="s">
        <v>6</v>
      </c>
      <c r="AV210">
        <v>0</v>
      </c>
      <c r="AW210">
        <v>2</v>
      </c>
      <c r="AX210">
        <v>16670728</v>
      </c>
      <c r="AY210">
        <v>1</v>
      </c>
      <c r="AZ210">
        <v>0</v>
      </c>
      <c r="BA210">
        <v>177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Y210*Source!I128</f>
        <v>0.77</v>
      </c>
      <c r="CY210">
        <f>AB210</f>
        <v>52.89</v>
      </c>
      <c r="CZ210">
        <f>AF210</f>
        <v>8.1</v>
      </c>
      <c r="DA210">
        <f>AJ210</f>
        <v>6.53</v>
      </c>
      <c r="DB210">
        <v>0</v>
      </c>
    </row>
    <row r="211" spans="1:106" x14ac:dyDescent="0.2">
      <c r="A211">
        <f>ROW(Source!A128)</f>
        <v>128</v>
      </c>
      <c r="B211">
        <v>16670161</v>
      </c>
      <c r="C211">
        <v>16670712</v>
      </c>
      <c r="D211">
        <v>15168752</v>
      </c>
      <c r="E211">
        <v>1</v>
      </c>
      <c r="F211">
        <v>1</v>
      </c>
      <c r="G211">
        <v>1</v>
      </c>
      <c r="H211">
        <v>3</v>
      </c>
      <c r="I211" t="s">
        <v>534</v>
      </c>
      <c r="J211" t="s">
        <v>535</v>
      </c>
      <c r="K211" t="s">
        <v>536</v>
      </c>
      <c r="L211">
        <v>1346</v>
      </c>
      <c r="N211">
        <v>1009</v>
      </c>
      <c r="O211" t="s">
        <v>470</v>
      </c>
      <c r="P211" t="s">
        <v>470</v>
      </c>
      <c r="Q211">
        <v>1</v>
      </c>
      <c r="W211">
        <v>0</v>
      </c>
      <c r="X211">
        <v>586013393</v>
      </c>
      <c r="Y211">
        <v>0.15</v>
      </c>
      <c r="AA211">
        <v>69.02</v>
      </c>
      <c r="AB211">
        <v>0</v>
      </c>
      <c r="AC211">
        <v>0</v>
      </c>
      <c r="AD211">
        <v>0</v>
      </c>
      <c r="AE211">
        <v>10.57</v>
      </c>
      <c r="AF211">
        <v>0</v>
      </c>
      <c r="AG211">
        <v>0</v>
      </c>
      <c r="AH211">
        <v>0</v>
      </c>
      <c r="AI211">
        <v>6.53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6</v>
      </c>
      <c r="AT211">
        <v>0.15</v>
      </c>
      <c r="AU211" t="s">
        <v>6</v>
      </c>
      <c r="AV211">
        <v>0</v>
      </c>
      <c r="AW211">
        <v>2</v>
      </c>
      <c r="AX211">
        <v>16670729</v>
      </c>
      <c r="AY211">
        <v>1</v>
      </c>
      <c r="AZ211">
        <v>0</v>
      </c>
      <c r="BA211">
        <v>178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Y211*Source!I128</f>
        <v>0.15</v>
      </c>
      <c r="CY211">
        <f t="shared" ref="CY211:CY216" si="45">AA211</f>
        <v>69.02</v>
      </c>
      <c r="CZ211">
        <f t="shared" ref="CZ211:CZ216" si="46">AE211</f>
        <v>10.57</v>
      </c>
      <c r="DA211">
        <f t="shared" ref="DA211:DA216" si="47">AI211</f>
        <v>6.53</v>
      </c>
      <c r="DB211">
        <v>0</v>
      </c>
    </row>
    <row r="212" spans="1:106" x14ac:dyDescent="0.2">
      <c r="A212">
        <f>ROW(Source!A128)</f>
        <v>128</v>
      </c>
      <c r="B212">
        <v>16670161</v>
      </c>
      <c r="C212">
        <v>16670712</v>
      </c>
      <c r="D212">
        <v>15169942</v>
      </c>
      <c r="E212">
        <v>1</v>
      </c>
      <c r="F212">
        <v>1</v>
      </c>
      <c r="G212">
        <v>1</v>
      </c>
      <c r="H212">
        <v>3</v>
      </c>
      <c r="I212" t="s">
        <v>537</v>
      </c>
      <c r="J212" t="s">
        <v>538</v>
      </c>
      <c r="K212" t="s">
        <v>539</v>
      </c>
      <c r="L212">
        <v>1346</v>
      </c>
      <c r="N212">
        <v>1009</v>
      </c>
      <c r="O212" t="s">
        <v>470</v>
      </c>
      <c r="P212" t="s">
        <v>470</v>
      </c>
      <c r="Q212">
        <v>1</v>
      </c>
      <c r="W212">
        <v>0</v>
      </c>
      <c r="X212">
        <v>103900845</v>
      </c>
      <c r="Y212">
        <v>0.17</v>
      </c>
      <c r="AA212">
        <v>59.03</v>
      </c>
      <c r="AB212">
        <v>0</v>
      </c>
      <c r="AC212">
        <v>0</v>
      </c>
      <c r="AD212">
        <v>0</v>
      </c>
      <c r="AE212">
        <v>9.0399999999999991</v>
      </c>
      <c r="AF212">
        <v>0</v>
      </c>
      <c r="AG212">
        <v>0</v>
      </c>
      <c r="AH212">
        <v>0</v>
      </c>
      <c r="AI212">
        <v>6.53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6</v>
      </c>
      <c r="AT212">
        <v>0.17</v>
      </c>
      <c r="AU212" t="s">
        <v>6</v>
      </c>
      <c r="AV212">
        <v>0</v>
      </c>
      <c r="AW212">
        <v>2</v>
      </c>
      <c r="AX212">
        <v>16670730</v>
      </c>
      <c r="AY212">
        <v>1</v>
      </c>
      <c r="AZ212">
        <v>0</v>
      </c>
      <c r="BA212">
        <v>179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Y212*Source!I128</f>
        <v>0.17</v>
      </c>
      <c r="CY212">
        <f t="shared" si="45"/>
        <v>59.03</v>
      </c>
      <c r="CZ212">
        <f t="shared" si="46"/>
        <v>9.0399999999999991</v>
      </c>
      <c r="DA212">
        <f t="shared" si="47"/>
        <v>6.53</v>
      </c>
      <c r="DB212">
        <v>0</v>
      </c>
    </row>
    <row r="213" spans="1:106" x14ac:dyDescent="0.2">
      <c r="A213">
        <f>ROW(Source!A128)</f>
        <v>128</v>
      </c>
      <c r="B213">
        <v>16670161</v>
      </c>
      <c r="C213">
        <v>16670712</v>
      </c>
      <c r="D213">
        <v>15188647</v>
      </c>
      <c r="E213">
        <v>1</v>
      </c>
      <c r="F213">
        <v>1</v>
      </c>
      <c r="G213">
        <v>1</v>
      </c>
      <c r="H213">
        <v>3</v>
      </c>
      <c r="I213" t="s">
        <v>540</v>
      </c>
      <c r="J213" t="s">
        <v>541</v>
      </c>
      <c r="K213" t="s">
        <v>542</v>
      </c>
      <c r="L213">
        <v>1348</v>
      </c>
      <c r="N213">
        <v>1009</v>
      </c>
      <c r="O213" t="s">
        <v>477</v>
      </c>
      <c r="P213" t="s">
        <v>477</v>
      </c>
      <c r="Q213">
        <v>1000</v>
      </c>
      <c r="W213">
        <v>0</v>
      </c>
      <c r="X213">
        <v>426000481</v>
      </c>
      <c r="Y213">
        <v>1.4999999999999999E-2</v>
      </c>
      <c r="AA213">
        <v>75095</v>
      </c>
      <c r="AB213">
        <v>0</v>
      </c>
      <c r="AC213">
        <v>0</v>
      </c>
      <c r="AD213">
        <v>0</v>
      </c>
      <c r="AE213">
        <v>11500</v>
      </c>
      <c r="AF213">
        <v>0</v>
      </c>
      <c r="AG213">
        <v>0</v>
      </c>
      <c r="AH213">
        <v>0</v>
      </c>
      <c r="AI213">
        <v>6.53</v>
      </c>
      <c r="AJ213">
        <v>1</v>
      </c>
      <c r="AK213">
        <v>1</v>
      </c>
      <c r="AL213">
        <v>1</v>
      </c>
      <c r="AN213">
        <v>0</v>
      </c>
      <c r="AO213">
        <v>1</v>
      </c>
      <c r="AP213">
        <v>0</v>
      </c>
      <c r="AQ213">
        <v>0</v>
      </c>
      <c r="AR213">
        <v>0</v>
      </c>
      <c r="AS213" t="s">
        <v>6</v>
      </c>
      <c r="AT213">
        <v>1.4999999999999999E-2</v>
      </c>
      <c r="AU213" t="s">
        <v>6</v>
      </c>
      <c r="AV213">
        <v>0</v>
      </c>
      <c r="AW213">
        <v>2</v>
      </c>
      <c r="AX213">
        <v>16670731</v>
      </c>
      <c r="AY213">
        <v>1</v>
      </c>
      <c r="AZ213">
        <v>0</v>
      </c>
      <c r="BA213">
        <v>180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Y213*Source!I128</f>
        <v>1.4999999999999999E-2</v>
      </c>
      <c r="CY213">
        <f t="shared" si="45"/>
        <v>75095</v>
      </c>
      <c r="CZ213">
        <f t="shared" si="46"/>
        <v>11500</v>
      </c>
      <c r="DA213">
        <f t="shared" si="47"/>
        <v>6.53</v>
      </c>
      <c r="DB213">
        <v>0</v>
      </c>
    </row>
    <row r="214" spans="1:106" x14ac:dyDescent="0.2">
      <c r="A214">
        <f>ROW(Source!A128)</f>
        <v>128</v>
      </c>
      <c r="B214">
        <v>16670161</v>
      </c>
      <c r="C214">
        <v>16670712</v>
      </c>
      <c r="D214">
        <v>15203834</v>
      </c>
      <c r="E214">
        <v>1</v>
      </c>
      <c r="F214">
        <v>1</v>
      </c>
      <c r="G214">
        <v>1</v>
      </c>
      <c r="H214">
        <v>3</v>
      </c>
      <c r="I214" t="s">
        <v>543</v>
      </c>
      <c r="J214" t="s">
        <v>544</v>
      </c>
      <c r="K214" t="s">
        <v>545</v>
      </c>
      <c r="L214">
        <v>1346</v>
      </c>
      <c r="N214">
        <v>1009</v>
      </c>
      <c r="O214" t="s">
        <v>470</v>
      </c>
      <c r="P214" t="s">
        <v>470</v>
      </c>
      <c r="Q214">
        <v>1</v>
      </c>
      <c r="W214">
        <v>0</v>
      </c>
      <c r="X214">
        <v>210558753</v>
      </c>
      <c r="Y214">
        <v>0.03</v>
      </c>
      <c r="AA214">
        <v>186.76</v>
      </c>
      <c r="AB214">
        <v>0</v>
      </c>
      <c r="AC214">
        <v>0</v>
      </c>
      <c r="AD214">
        <v>0</v>
      </c>
      <c r="AE214">
        <v>28.6</v>
      </c>
      <c r="AF214">
        <v>0</v>
      </c>
      <c r="AG214">
        <v>0</v>
      </c>
      <c r="AH214">
        <v>0</v>
      </c>
      <c r="AI214">
        <v>6.53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6</v>
      </c>
      <c r="AT214">
        <v>0.03</v>
      </c>
      <c r="AU214" t="s">
        <v>6</v>
      </c>
      <c r="AV214">
        <v>0</v>
      </c>
      <c r="AW214">
        <v>2</v>
      </c>
      <c r="AX214">
        <v>16670732</v>
      </c>
      <c r="AY214">
        <v>1</v>
      </c>
      <c r="AZ214">
        <v>0</v>
      </c>
      <c r="BA214">
        <v>181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Y214*Source!I128</f>
        <v>0.03</v>
      </c>
      <c r="CY214">
        <f t="shared" si="45"/>
        <v>186.76</v>
      </c>
      <c r="CZ214">
        <f t="shared" si="46"/>
        <v>28.6</v>
      </c>
      <c r="DA214">
        <f t="shared" si="47"/>
        <v>6.53</v>
      </c>
      <c r="DB214">
        <v>0</v>
      </c>
    </row>
    <row r="215" spans="1:106" x14ac:dyDescent="0.2">
      <c r="A215">
        <f>ROW(Source!A128)</f>
        <v>128</v>
      </c>
      <c r="B215">
        <v>16670161</v>
      </c>
      <c r="C215">
        <v>16670712</v>
      </c>
      <c r="D215">
        <v>15237364</v>
      </c>
      <c r="E215">
        <v>1</v>
      </c>
      <c r="F215">
        <v>1</v>
      </c>
      <c r="G215">
        <v>1</v>
      </c>
      <c r="H215">
        <v>3</v>
      </c>
      <c r="I215" t="s">
        <v>207</v>
      </c>
      <c r="J215" t="s">
        <v>209</v>
      </c>
      <c r="K215" t="s">
        <v>208</v>
      </c>
      <c r="L215">
        <v>1354</v>
      </c>
      <c r="N215">
        <v>1010</v>
      </c>
      <c r="O215" t="s">
        <v>113</v>
      </c>
      <c r="P215" t="s">
        <v>113</v>
      </c>
      <c r="Q215">
        <v>1</v>
      </c>
      <c r="W215">
        <v>0</v>
      </c>
      <c r="X215">
        <v>897923884</v>
      </c>
      <c r="Y215">
        <v>1</v>
      </c>
      <c r="AA215">
        <v>55814</v>
      </c>
      <c r="AB215">
        <v>0</v>
      </c>
      <c r="AC215">
        <v>0</v>
      </c>
      <c r="AD215">
        <v>0</v>
      </c>
      <c r="AE215">
        <v>8547.32</v>
      </c>
      <c r="AF215">
        <v>0</v>
      </c>
      <c r="AG215">
        <v>0</v>
      </c>
      <c r="AH215">
        <v>0</v>
      </c>
      <c r="AI215">
        <v>6.53</v>
      </c>
      <c r="AJ215">
        <v>1</v>
      </c>
      <c r="AK215">
        <v>1</v>
      </c>
      <c r="AL215">
        <v>1</v>
      </c>
      <c r="AN215">
        <v>0</v>
      </c>
      <c r="AO215">
        <v>0</v>
      </c>
      <c r="AP215">
        <v>0</v>
      </c>
      <c r="AQ215">
        <v>0</v>
      </c>
      <c r="AR215">
        <v>0</v>
      </c>
      <c r="AS215" t="s">
        <v>6</v>
      </c>
      <c r="AT215">
        <v>1</v>
      </c>
      <c r="AU215" t="s">
        <v>6</v>
      </c>
      <c r="AV215">
        <v>0</v>
      </c>
      <c r="AW215">
        <v>1</v>
      </c>
      <c r="AX215">
        <v>-1</v>
      </c>
      <c r="AY215">
        <v>0</v>
      </c>
      <c r="AZ215">
        <v>0</v>
      </c>
      <c r="BA215" t="s">
        <v>6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Y215*Source!I128</f>
        <v>1</v>
      </c>
      <c r="CY215">
        <f t="shared" si="45"/>
        <v>55814</v>
      </c>
      <c r="CZ215">
        <f t="shared" si="46"/>
        <v>8547.32</v>
      </c>
      <c r="DA215">
        <f t="shared" si="47"/>
        <v>6.53</v>
      </c>
      <c r="DB215">
        <v>0</v>
      </c>
    </row>
    <row r="216" spans="1:106" x14ac:dyDescent="0.2">
      <c r="A216">
        <f>ROW(Source!A128)</f>
        <v>128</v>
      </c>
      <c r="B216">
        <v>16670161</v>
      </c>
      <c r="C216">
        <v>16670712</v>
      </c>
      <c r="D216">
        <v>15164559</v>
      </c>
      <c r="E216">
        <v>17</v>
      </c>
      <c r="F216">
        <v>1</v>
      </c>
      <c r="G216">
        <v>1</v>
      </c>
      <c r="H216">
        <v>3</v>
      </c>
      <c r="I216" t="s">
        <v>481</v>
      </c>
      <c r="J216" t="s">
        <v>6</v>
      </c>
      <c r="K216" t="s">
        <v>482</v>
      </c>
      <c r="L216">
        <v>1374</v>
      </c>
      <c r="N216">
        <v>1013</v>
      </c>
      <c r="O216" t="s">
        <v>483</v>
      </c>
      <c r="P216" t="s">
        <v>483</v>
      </c>
      <c r="Q216">
        <v>1</v>
      </c>
      <c r="W216">
        <v>0</v>
      </c>
      <c r="X216">
        <v>-1731369543</v>
      </c>
      <c r="Y216">
        <v>0.46</v>
      </c>
      <c r="AA216">
        <v>1</v>
      </c>
      <c r="AB216">
        <v>0</v>
      </c>
      <c r="AC216">
        <v>0</v>
      </c>
      <c r="AD216">
        <v>0</v>
      </c>
      <c r="AE216">
        <v>1</v>
      </c>
      <c r="AF216">
        <v>0</v>
      </c>
      <c r="AG216">
        <v>0</v>
      </c>
      <c r="AH216">
        <v>0</v>
      </c>
      <c r="AI216">
        <v>1</v>
      </c>
      <c r="AJ216">
        <v>1</v>
      </c>
      <c r="AK216">
        <v>1</v>
      </c>
      <c r="AL216">
        <v>1</v>
      </c>
      <c r="AN216">
        <v>0</v>
      </c>
      <c r="AO216">
        <v>1</v>
      </c>
      <c r="AP216">
        <v>0</v>
      </c>
      <c r="AQ216">
        <v>0</v>
      </c>
      <c r="AR216">
        <v>0</v>
      </c>
      <c r="AS216" t="s">
        <v>6</v>
      </c>
      <c r="AT216">
        <v>0.46</v>
      </c>
      <c r="AU216" t="s">
        <v>6</v>
      </c>
      <c r="AV216">
        <v>0</v>
      </c>
      <c r="AW216">
        <v>2</v>
      </c>
      <c r="AX216">
        <v>16670733</v>
      </c>
      <c r="AY216">
        <v>1</v>
      </c>
      <c r="AZ216">
        <v>0</v>
      </c>
      <c r="BA216">
        <v>182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Y216*Source!I128</f>
        <v>0.46</v>
      </c>
      <c r="CY216">
        <f t="shared" si="45"/>
        <v>1</v>
      </c>
      <c r="CZ216">
        <f t="shared" si="46"/>
        <v>1</v>
      </c>
      <c r="DA216">
        <f t="shared" si="47"/>
        <v>1</v>
      </c>
      <c r="DB216">
        <v>0</v>
      </c>
    </row>
    <row r="217" spans="1:106" x14ac:dyDescent="0.2">
      <c r="A217">
        <f>ROW(Source!A131)</f>
        <v>131</v>
      </c>
      <c r="B217">
        <v>16670159</v>
      </c>
      <c r="C217">
        <v>16670735</v>
      </c>
      <c r="D217">
        <v>15435763</v>
      </c>
      <c r="E217">
        <v>1</v>
      </c>
      <c r="F217">
        <v>1</v>
      </c>
      <c r="G217">
        <v>1</v>
      </c>
      <c r="H217">
        <v>1</v>
      </c>
      <c r="I217" t="s">
        <v>509</v>
      </c>
      <c r="J217" t="s">
        <v>6</v>
      </c>
      <c r="K217" t="s">
        <v>510</v>
      </c>
      <c r="L217">
        <v>1191</v>
      </c>
      <c r="N217">
        <v>1013</v>
      </c>
      <c r="O217" t="s">
        <v>466</v>
      </c>
      <c r="P217" t="s">
        <v>466</v>
      </c>
      <c r="Q217">
        <v>1</v>
      </c>
      <c r="W217">
        <v>0</v>
      </c>
      <c r="X217">
        <v>1627947075</v>
      </c>
      <c r="Y217">
        <v>2.4</v>
      </c>
      <c r="AA217">
        <v>0</v>
      </c>
      <c r="AB217">
        <v>0</v>
      </c>
      <c r="AC217">
        <v>0</v>
      </c>
      <c r="AD217">
        <v>10.35</v>
      </c>
      <c r="AE217">
        <v>0</v>
      </c>
      <c r="AF217">
        <v>0</v>
      </c>
      <c r="AG217">
        <v>0</v>
      </c>
      <c r="AH217">
        <v>10.35</v>
      </c>
      <c r="AI217">
        <v>1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0</v>
      </c>
      <c r="AQ217">
        <v>0</v>
      </c>
      <c r="AR217">
        <v>0</v>
      </c>
      <c r="AS217" t="s">
        <v>6</v>
      </c>
      <c r="AT217">
        <v>2.4</v>
      </c>
      <c r="AU217" t="s">
        <v>6</v>
      </c>
      <c r="AV217">
        <v>1</v>
      </c>
      <c r="AW217">
        <v>2</v>
      </c>
      <c r="AX217">
        <v>16670743</v>
      </c>
      <c r="AY217">
        <v>1</v>
      </c>
      <c r="AZ217">
        <v>0</v>
      </c>
      <c r="BA217">
        <v>183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Y217*Source!I131</f>
        <v>2.4</v>
      </c>
      <c r="CY217">
        <f>AD217</f>
        <v>10.35</v>
      </c>
      <c r="CZ217">
        <f>AH217</f>
        <v>10.35</v>
      </c>
      <c r="DA217">
        <f>AL217</f>
        <v>1</v>
      </c>
      <c r="DB217">
        <v>0</v>
      </c>
    </row>
    <row r="218" spans="1:106" x14ac:dyDescent="0.2">
      <c r="A218">
        <f>ROW(Source!A131)</f>
        <v>131</v>
      </c>
      <c r="B218">
        <v>16670159</v>
      </c>
      <c r="C218">
        <v>16670735</v>
      </c>
      <c r="D218">
        <v>15165918</v>
      </c>
      <c r="E218">
        <v>1</v>
      </c>
      <c r="F218">
        <v>1</v>
      </c>
      <c r="G218">
        <v>1</v>
      </c>
      <c r="H218">
        <v>3</v>
      </c>
      <c r="I218" t="s">
        <v>467</v>
      </c>
      <c r="J218" t="s">
        <v>468</v>
      </c>
      <c r="K218" t="s">
        <v>469</v>
      </c>
      <c r="L218">
        <v>1346</v>
      </c>
      <c r="N218">
        <v>1009</v>
      </c>
      <c r="O218" t="s">
        <v>470</v>
      </c>
      <c r="P218" t="s">
        <v>470</v>
      </c>
      <c r="Q218">
        <v>1</v>
      </c>
      <c r="W218">
        <v>0</v>
      </c>
      <c r="X218">
        <v>1559187994</v>
      </c>
      <c r="Y218">
        <v>1.6000000000000001E-3</v>
      </c>
      <c r="AA218">
        <v>27.74</v>
      </c>
      <c r="AB218">
        <v>0</v>
      </c>
      <c r="AC218">
        <v>0</v>
      </c>
      <c r="AD218">
        <v>0</v>
      </c>
      <c r="AE218">
        <v>27.74</v>
      </c>
      <c r="AF218">
        <v>0</v>
      </c>
      <c r="AG218">
        <v>0</v>
      </c>
      <c r="AH218">
        <v>0</v>
      </c>
      <c r="AI218">
        <v>1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6</v>
      </c>
      <c r="AT218">
        <v>1.6000000000000001E-3</v>
      </c>
      <c r="AU218" t="s">
        <v>6</v>
      </c>
      <c r="AV218">
        <v>0</v>
      </c>
      <c r="AW218">
        <v>2</v>
      </c>
      <c r="AX218">
        <v>16670744</v>
      </c>
      <c r="AY218">
        <v>1</v>
      </c>
      <c r="AZ218">
        <v>0</v>
      </c>
      <c r="BA218">
        <v>184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Y218*Source!I131</f>
        <v>1.6000000000000001E-3</v>
      </c>
      <c r="CY218">
        <f t="shared" ref="CY218:CY223" si="48">AA218</f>
        <v>27.74</v>
      </c>
      <c r="CZ218">
        <f t="shared" ref="CZ218:CZ223" si="49">AE218</f>
        <v>27.74</v>
      </c>
      <c r="DA218">
        <f t="shared" ref="DA218:DA223" si="50">AI218</f>
        <v>1</v>
      </c>
      <c r="DB218">
        <v>0</v>
      </c>
    </row>
    <row r="219" spans="1:106" x14ac:dyDescent="0.2">
      <c r="A219">
        <f>ROW(Source!A131)</f>
        <v>131</v>
      </c>
      <c r="B219">
        <v>16670159</v>
      </c>
      <c r="C219">
        <v>16670735</v>
      </c>
      <c r="D219">
        <v>15170072</v>
      </c>
      <c r="E219">
        <v>1</v>
      </c>
      <c r="F219">
        <v>1</v>
      </c>
      <c r="G219">
        <v>1</v>
      </c>
      <c r="H219">
        <v>3</v>
      </c>
      <c r="I219" t="s">
        <v>471</v>
      </c>
      <c r="J219" t="s">
        <v>472</v>
      </c>
      <c r="K219" t="s">
        <v>473</v>
      </c>
      <c r="L219">
        <v>1355</v>
      </c>
      <c r="N219">
        <v>1010</v>
      </c>
      <c r="O219" t="s">
        <v>371</v>
      </c>
      <c r="P219" t="s">
        <v>371</v>
      </c>
      <c r="Q219">
        <v>100</v>
      </c>
      <c r="W219">
        <v>0</v>
      </c>
      <c r="X219">
        <v>-66531260</v>
      </c>
      <c r="Y219">
        <v>0.03</v>
      </c>
      <c r="AA219">
        <v>83</v>
      </c>
      <c r="AB219">
        <v>0</v>
      </c>
      <c r="AC219">
        <v>0</v>
      </c>
      <c r="AD219">
        <v>0</v>
      </c>
      <c r="AE219">
        <v>83</v>
      </c>
      <c r="AF219">
        <v>0</v>
      </c>
      <c r="AG219">
        <v>0</v>
      </c>
      <c r="AH219">
        <v>0</v>
      </c>
      <c r="AI219">
        <v>1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0</v>
      </c>
      <c r="AQ219">
        <v>0</v>
      </c>
      <c r="AR219">
        <v>0</v>
      </c>
      <c r="AS219" t="s">
        <v>6</v>
      </c>
      <c r="AT219">
        <v>0.03</v>
      </c>
      <c r="AU219" t="s">
        <v>6</v>
      </c>
      <c r="AV219">
        <v>0</v>
      </c>
      <c r="AW219">
        <v>2</v>
      </c>
      <c r="AX219">
        <v>16670745</v>
      </c>
      <c r="AY219">
        <v>1</v>
      </c>
      <c r="AZ219">
        <v>0</v>
      </c>
      <c r="BA219">
        <v>185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Y219*Source!I131</f>
        <v>0.03</v>
      </c>
      <c r="CY219">
        <f t="shared" si="48"/>
        <v>83</v>
      </c>
      <c r="CZ219">
        <f t="shared" si="49"/>
        <v>83</v>
      </c>
      <c r="DA219">
        <f t="shared" si="50"/>
        <v>1</v>
      </c>
      <c r="DB219">
        <v>0</v>
      </c>
    </row>
    <row r="220" spans="1:106" x14ac:dyDescent="0.2">
      <c r="A220">
        <f>ROW(Source!A131)</f>
        <v>131</v>
      </c>
      <c r="B220">
        <v>16670159</v>
      </c>
      <c r="C220">
        <v>16670735</v>
      </c>
      <c r="D220">
        <v>15171982</v>
      </c>
      <c r="E220">
        <v>1</v>
      </c>
      <c r="F220">
        <v>1</v>
      </c>
      <c r="G220">
        <v>1</v>
      </c>
      <c r="H220">
        <v>3</v>
      </c>
      <c r="I220" t="s">
        <v>474</v>
      </c>
      <c r="J220" t="s">
        <v>475</v>
      </c>
      <c r="K220" t="s">
        <v>476</v>
      </c>
      <c r="L220">
        <v>1348</v>
      </c>
      <c r="N220">
        <v>1009</v>
      </c>
      <c r="O220" t="s">
        <v>477</v>
      </c>
      <c r="P220" t="s">
        <v>477</v>
      </c>
      <c r="Q220">
        <v>1000</v>
      </c>
      <c r="W220">
        <v>0</v>
      </c>
      <c r="X220">
        <v>-1421715385</v>
      </c>
      <c r="Y220">
        <v>2.0000000000000002E-5</v>
      </c>
      <c r="AA220">
        <v>729.98</v>
      </c>
      <c r="AB220">
        <v>0</v>
      </c>
      <c r="AC220">
        <v>0</v>
      </c>
      <c r="AD220">
        <v>0</v>
      </c>
      <c r="AE220">
        <v>729.98</v>
      </c>
      <c r="AF220">
        <v>0</v>
      </c>
      <c r="AG220">
        <v>0</v>
      </c>
      <c r="AH220">
        <v>0</v>
      </c>
      <c r="AI220">
        <v>1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6</v>
      </c>
      <c r="AT220">
        <v>2.0000000000000002E-5</v>
      </c>
      <c r="AU220" t="s">
        <v>6</v>
      </c>
      <c r="AV220">
        <v>0</v>
      </c>
      <c r="AW220">
        <v>2</v>
      </c>
      <c r="AX220">
        <v>16670746</v>
      </c>
      <c r="AY220">
        <v>1</v>
      </c>
      <c r="AZ220">
        <v>0</v>
      </c>
      <c r="BA220">
        <v>186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Y220*Source!I131</f>
        <v>2.0000000000000002E-5</v>
      </c>
      <c r="CY220">
        <f t="shared" si="48"/>
        <v>729.98</v>
      </c>
      <c r="CZ220">
        <f t="shared" si="49"/>
        <v>729.98</v>
      </c>
      <c r="DA220">
        <f t="shared" si="50"/>
        <v>1</v>
      </c>
      <c r="DB220">
        <v>0</v>
      </c>
    </row>
    <row r="221" spans="1:106" x14ac:dyDescent="0.2">
      <c r="A221">
        <f>ROW(Source!A131)</f>
        <v>131</v>
      </c>
      <c r="B221">
        <v>16670159</v>
      </c>
      <c r="C221">
        <v>16670735</v>
      </c>
      <c r="D221">
        <v>15195043</v>
      </c>
      <c r="E221">
        <v>1</v>
      </c>
      <c r="F221">
        <v>1</v>
      </c>
      <c r="G221">
        <v>1</v>
      </c>
      <c r="H221">
        <v>3</v>
      </c>
      <c r="I221" t="s">
        <v>478</v>
      </c>
      <c r="J221" t="s">
        <v>479</v>
      </c>
      <c r="K221" t="s">
        <v>480</v>
      </c>
      <c r="L221">
        <v>1346</v>
      </c>
      <c r="N221">
        <v>1009</v>
      </c>
      <c r="O221" t="s">
        <v>470</v>
      </c>
      <c r="P221" t="s">
        <v>470</v>
      </c>
      <c r="Q221">
        <v>1</v>
      </c>
      <c r="W221">
        <v>0</v>
      </c>
      <c r="X221">
        <v>-1726842289</v>
      </c>
      <c r="Y221">
        <v>1.6E-2</v>
      </c>
      <c r="AA221">
        <v>65.75</v>
      </c>
      <c r="AB221">
        <v>0</v>
      </c>
      <c r="AC221">
        <v>0</v>
      </c>
      <c r="AD221">
        <v>0</v>
      </c>
      <c r="AE221">
        <v>65.75</v>
      </c>
      <c r="AF221">
        <v>0</v>
      </c>
      <c r="AG221">
        <v>0</v>
      </c>
      <c r="AH221">
        <v>0</v>
      </c>
      <c r="AI221">
        <v>1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6</v>
      </c>
      <c r="AT221">
        <v>1.6E-2</v>
      </c>
      <c r="AU221" t="s">
        <v>6</v>
      </c>
      <c r="AV221">
        <v>0</v>
      </c>
      <c r="AW221">
        <v>2</v>
      </c>
      <c r="AX221">
        <v>16670747</v>
      </c>
      <c r="AY221">
        <v>1</v>
      </c>
      <c r="AZ221">
        <v>0</v>
      </c>
      <c r="BA221">
        <v>187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Y221*Source!I131</f>
        <v>1.6E-2</v>
      </c>
      <c r="CY221">
        <f t="shared" si="48"/>
        <v>65.75</v>
      </c>
      <c r="CZ221">
        <f t="shared" si="49"/>
        <v>65.75</v>
      </c>
      <c r="DA221">
        <f t="shared" si="50"/>
        <v>1</v>
      </c>
      <c r="DB221">
        <v>0</v>
      </c>
    </row>
    <row r="222" spans="1:106" x14ac:dyDescent="0.2">
      <c r="A222">
        <f>ROW(Source!A131)</f>
        <v>131</v>
      </c>
      <c r="B222">
        <v>16670159</v>
      </c>
      <c r="C222">
        <v>16670735</v>
      </c>
      <c r="D222">
        <v>15237296</v>
      </c>
      <c r="E222">
        <v>1</v>
      </c>
      <c r="F222">
        <v>1</v>
      </c>
      <c r="G222">
        <v>1</v>
      </c>
      <c r="H222">
        <v>3</v>
      </c>
      <c r="I222" t="s">
        <v>212</v>
      </c>
      <c r="J222" t="s">
        <v>214</v>
      </c>
      <c r="K222" t="s">
        <v>213</v>
      </c>
      <c r="L222">
        <v>1354</v>
      </c>
      <c r="N222">
        <v>1010</v>
      </c>
      <c r="O222" t="s">
        <v>113</v>
      </c>
      <c r="P222" t="s">
        <v>113</v>
      </c>
      <c r="Q222">
        <v>1</v>
      </c>
      <c r="W222">
        <v>0</v>
      </c>
      <c r="X222">
        <v>1669660505</v>
      </c>
      <c r="Y222">
        <v>1</v>
      </c>
      <c r="AA222">
        <v>2037.49</v>
      </c>
      <c r="AB222">
        <v>0</v>
      </c>
      <c r="AC222">
        <v>0</v>
      </c>
      <c r="AD222">
        <v>0</v>
      </c>
      <c r="AE222">
        <v>2037.49</v>
      </c>
      <c r="AF222">
        <v>0</v>
      </c>
      <c r="AG222">
        <v>0</v>
      </c>
      <c r="AH222">
        <v>0</v>
      </c>
      <c r="AI222">
        <v>1</v>
      </c>
      <c r="AJ222">
        <v>1</v>
      </c>
      <c r="AK222">
        <v>1</v>
      </c>
      <c r="AL222">
        <v>1</v>
      </c>
      <c r="AN222">
        <v>0</v>
      </c>
      <c r="AO222">
        <v>0</v>
      </c>
      <c r="AP222">
        <v>0</v>
      </c>
      <c r="AQ222">
        <v>0</v>
      </c>
      <c r="AR222">
        <v>0</v>
      </c>
      <c r="AS222" t="s">
        <v>6</v>
      </c>
      <c r="AT222">
        <v>1</v>
      </c>
      <c r="AU222" t="s">
        <v>6</v>
      </c>
      <c r="AV222">
        <v>0</v>
      </c>
      <c r="AW222">
        <v>1</v>
      </c>
      <c r="AX222">
        <v>-1</v>
      </c>
      <c r="AY222">
        <v>0</v>
      </c>
      <c r="AZ222">
        <v>0</v>
      </c>
      <c r="BA222" t="s">
        <v>6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Y222*Source!I131</f>
        <v>1</v>
      </c>
      <c r="CY222">
        <f t="shared" si="48"/>
        <v>2037.49</v>
      </c>
      <c r="CZ222">
        <f t="shared" si="49"/>
        <v>2037.49</v>
      </c>
      <c r="DA222">
        <f t="shared" si="50"/>
        <v>1</v>
      </c>
      <c r="DB222">
        <v>0</v>
      </c>
    </row>
    <row r="223" spans="1:106" x14ac:dyDescent="0.2">
      <c r="A223">
        <f>ROW(Source!A131)</f>
        <v>131</v>
      </c>
      <c r="B223">
        <v>16670159</v>
      </c>
      <c r="C223">
        <v>16670735</v>
      </c>
      <c r="D223">
        <v>15164559</v>
      </c>
      <c r="E223">
        <v>17</v>
      </c>
      <c r="F223">
        <v>1</v>
      </c>
      <c r="G223">
        <v>1</v>
      </c>
      <c r="H223">
        <v>3</v>
      </c>
      <c r="I223" t="s">
        <v>481</v>
      </c>
      <c r="J223" t="s">
        <v>6</v>
      </c>
      <c r="K223" t="s">
        <v>482</v>
      </c>
      <c r="L223">
        <v>1374</v>
      </c>
      <c r="N223">
        <v>1013</v>
      </c>
      <c r="O223" t="s">
        <v>483</v>
      </c>
      <c r="P223" t="s">
        <v>483</v>
      </c>
      <c r="Q223">
        <v>1</v>
      </c>
      <c r="W223">
        <v>0</v>
      </c>
      <c r="X223">
        <v>-1731369543</v>
      </c>
      <c r="Y223">
        <v>0.5</v>
      </c>
      <c r="AA223">
        <v>1</v>
      </c>
      <c r="AB223">
        <v>0</v>
      </c>
      <c r="AC223">
        <v>0</v>
      </c>
      <c r="AD223">
        <v>0</v>
      </c>
      <c r="AE223">
        <v>1</v>
      </c>
      <c r="AF223">
        <v>0</v>
      </c>
      <c r="AG223">
        <v>0</v>
      </c>
      <c r="AH223">
        <v>0</v>
      </c>
      <c r="AI223">
        <v>1</v>
      </c>
      <c r="AJ223">
        <v>1</v>
      </c>
      <c r="AK223">
        <v>1</v>
      </c>
      <c r="AL223">
        <v>1</v>
      </c>
      <c r="AN223">
        <v>0</v>
      </c>
      <c r="AO223">
        <v>1</v>
      </c>
      <c r="AP223">
        <v>0</v>
      </c>
      <c r="AQ223">
        <v>0</v>
      </c>
      <c r="AR223">
        <v>0</v>
      </c>
      <c r="AS223" t="s">
        <v>6</v>
      </c>
      <c r="AT223">
        <v>0.5</v>
      </c>
      <c r="AU223" t="s">
        <v>6</v>
      </c>
      <c r="AV223">
        <v>0</v>
      </c>
      <c r="AW223">
        <v>2</v>
      </c>
      <c r="AX223">
        <v>16670748</v>
      </c>
      <c r="AY223">
        <v>1</v>
      </c>
      <c r="AZ223">
        <v>0</v>
      </c>
      <c r="BA223">
        <v>188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Y223*Source!I131</f>
        <v>0.5</v>
      </c>
      <c r="CY223">
        <f t="shared" si="48"/>
        <v>1</v>
      </c>
      <c r="CZ223">
        <f t="shared" si="49"/>
        <v>1</v>
      </c>
      <c r="DA223">
        <f t="shared" si="50"/>
        <v>1</v>
      </c>
      <c r="DB223">
        <v>0</v>
      </c>
    </row>
    <row r="224" spans="1:106" x14ac:dyDescent="0.2">
      <c r="A224">
        <f>ROW(Source!A132)</f>
        <v>132</v>
      </c>
      <c r="B224">
        <v>16670161</v>
      </c>
      <c r="C224">
        <v>16670735</v>
      </c>
      <c r="D224">
        <v>15435763</v>
      </c>
      <c r="E224">
        <v>1</v>
      </c>
      <c r="F224">
        <v>1</v>
      </c>
      <c r="G224">
        <v>1</v>
      </c>
      <c r="H224">
        <v>1</v>
      </c>
      <c r="I224" t="s">
        <v>509</v>
      </c>
      <c r="J224" t="s">
        <v>6</v>
      </c>
      <c r="K224" t="s">
        <v>510</v>
      </c>
      <c r="L224">
        <v>1191</v>
      </c>
      <c r="N224">
        <v>1013</v>
      </c>
      <c r="O224" t="s">
        <v>466</v>
      </c>
      <c r="P224" t="s">
        <v>466</v>
      </c>
      <c r="Q224">
        <v>1</v>
      </c>
      <c r="W224">
        <v>0</v>
      </c>
      <c r="X224">
        <v>1627947075</v>
      </c>
      <c r="Y224">
        <v>2.4</v>
      </c>
      <c r="AA224">
        <v>0</v>
      </c>
      <c r="AB224">
        <v>0</v>
      </c>
      <c r="AC224">
        <v>0</v>
      </c>
      <c r="AD224">
        <v>67.59</v>
      </c>
      <c r="AE224">
        <v>0</v>
      </c>
      <c r="AF224">
        <v>0</v>
      </c>
      <c r="AG224">
        <v>0</v>
      </c>
      <c r="AH224">
        <v>10.35</v>
      </c>
      <c r="AI224">
        <v>1</v>
      </c>
      <c r="AJ224">
        <v>1</v>
      </c>
      <c r="AK224">
        <v>1</v>
      </c>
      <c r="AL224">
        <v>6.53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6</v>
      </c>
      <c r="AT224">
        <v>2.4</v>
      </c>
      <c r="AU224" t="s">
        <v>6</v>
      </c>
      <c r="AV224">
        <v>1</v>
      </c>
      <c r="AW224">
        <v>2</v>
      </c>
      <c r="AX224">
        <v>16670743</v>
      </c>
      <c r="AY224">
        <v>1</v>
      </c>
      <c r="AZ224">
        <v>0</v>
      </c>
      <c r="BA224">
        <v>189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Y224*Source!I132</f>
        <v>2.4</v>
      </c>
      <c r="CY224">
        <f>AD224</f>
        <v>67.59</v>
      </c>
      <c r="CZ224">
        <f>AH224</f>
        <v>10.35</v>
      </c>
      <c r="DA224">
        <f>AL224</f>
        <v>6.53</v>
      </c>
      <c r="DB224">
        <v>0</v>
      </c>
    </row>
    <row r="225" spans="1:106" x14ac:dyDescent="0.2">
      <c r="A225">
        <f>ROW(Source!A132)</f>
        <v>132</v>
      </c>
      <c r="B225">
        <v>16670161</v>
      </c>
      <c r="C225">
        <v>16670735</v>
      </c>
      <c r="D225">
        <v>15165918</v>
      </c>
      <c r="E225">
        <v>1</v>
      </c>
      <c r="F225">
        <v>1</v>
      </c>
      <c r="G225">
        <v>1</v>
      </c>
      <c r="H225">
        <v>3</v>
      </c>
      <c r="I225" t="s">
        <v>467</v>
      </c>
      <c r="J225" t="s">
        <v>468</v>
      </c>
      <c r="K225" t="s">
        <v>469</v>
      </c>
      <c r="L225">
        <v>1346</v>
      </c>
      <c r="N225">
        <v>1009</v>
      </c>
      <c r="O225" t="s">
        <v>470</v>
      </c>
      <c r="P225" t="s">
        <v>470</v>
      </c>
      <c r="Q225">
        <v>1</v>
      </c>
      <c r="W225">
        <v>0</v>
      </c>
      <c r="X225">
        <v>1559187994</v>
      </c>
      <c r="Y225">
        <v>1.6000000000000001E-3</v>
      </c>
      <c r="AA225">
        <v>181.14</v>
      </c>
      <c r="AB225">
        <v>0</v>
      </c>
      <c r="AC225">
        <v>0</v>
      </c>
      <c r="AD225">
        <v>0</v>
      </c>
      <c r="AE225">
        <v>27.74</v>
      </c>
      <c r="AF225">
        <v>0</v>
      </c>
      <c r="AG225">
        <v>0</v>
      </c>
      <c r="AH225">
        <v>0</v>
      </c>
      <c r="AI225">
        <v>6.53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6</v>
      </c>
      <c r="AT225">
        <v>1.6000000000000001E-3</v>
      </c>
      <c r="AU225" t="s">
        <v>6</v>
      </c>
      <c r="AV225">
        <v>0</v>
      </c>
      <c r="AW225">
        <v>2</v>
      </c>
      <c r="AX225">
        <v>16670744</v>
      </c>
      <c r="AY225">
        <v>1</v>
      </c>
      <c r="AZ225">
        <v>0</v>
      </c>
      <c r="BA225">
        <v>190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Y225*Source!I132</f>
        <v>1.6000000000000001E-3</v>
      </c>
      <c r="CY225">
        <f t="shared" ref="CY225:CY230" si="51">AA225</f>
        <v>181.14</v>
      </c>
      <c r="CZ225">
        <f t="shared" ref="CZ225:CZ230" si="52">AE225</f>
        <v>27.74</v>
      </c>
      <c r="DA225">
        <f t="shared" ref="DA225:DA230" si="53">AI225</f>
        <v>6.53</v>
      </c>
      <c r="DB225">
        <v>0</v>
      </c>
    </row>
    <row r="226" spans="1:106" x14ac:dyDescent="0.2">
      <c r="A226">
        <f>ROW(Source!A132)</f>
        <v>132</v>
      </c>
      <c r="B226">
        <v>16670161</v>
      </c>
      <c r="C226">
        <v>16670735</v>
      </c>
      <c r="D226">
        <v>15170072</v>
      </c>
      <c r="E226">
        <v>1</v>
      </c>
      <c r="F226">
        <v>1</v>
      </c>
      <c r="G226">
        <v>1</v>
      </c>
      <c r="H226">
        <v>3</v>
      </c>
      <c r="I226" t="s">
        <v>471</v>
      </c>
      <c r="J226" t="s">
        <v>472</v>
      </c>
      <c r="K226" t="s">
        <v>473</v>
      </c>
      <c r="L226">
        <v>1355</v>
      </c>
      <c r="N226">
        <v>1010</v>
      </c>
      <c r="O226" t="s">
        <v>371</v>
      </c>
      <c r="P226" t="s">
        <v>371</v>
      </c>
      <c r="Q226">
        <v>100</v>
      </c>
      <c r="W226">
        <v>0</v>
      </c>
      <c r="X226">
        <v>-66531260</v>
      </c>
      <c r="Y226">
        <v>0.03</v>
      </c>
      <c r="AA226">
        <v>541.99</v>
      </c>
      <c r="AB226">
        <v>0</v>
      </c>
      <c r="AC226">
        <v>0</v>
      </c>
      <c r="AD226">
        <v>0</v>
      </c>
      <c r="AE226">
        <v>83</v>
      </c>
      <c r="AF226">
        <v>0</v>
      </c>
      <c r="AG226">
        <v>0</v>
      </c>
      <c r="AH226">
        <v>0</v>
      </c>
      <c r="AI226">
        <v>6.53</v>
      </c>
      <c r="AJ226">
        <v>1</v>
      </c>
      <c r="AK226">
        <v>1</v>
      </c>
      <c r="AL226">
        <v>1</v>
      </c>
      <c r="AN226">
        <v>0</v>
      </c>
      <c r="AO226">
        <v>1</v>
      </c>
      <c r="AP226">
        <v>0</v>
      </c>
      <c r="AQ226">
        <v>0</v>
      </c>
      <c r="AR226">
        <v>0</v>
      </c>
      <c r="AS226" t="s">
        <v>6</v>
      </c>
      <c r="AT226">
        <v>0.03</v>
      </c>
      <c r="AU226" t="s">
        <v>6</v>
      </c>
      <c r="AV226">
        <v>0</v>
      </c>
      <c r="AW226">
        <v>2</v>
      </c>
      <c r="AX226">
        <v>16670745</v>
      </c>
      <c r="AY226">
        <v>1</v>
      </c>
      <c r="AZ226">
        <v>0</v>
      </c>
      <c r="BA226">
        <v>191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Y226*Source!I132</f>
        <v>0.03</v>
      </c>
      <c r="CY226">
        <f t="shared" si="51"/>
        <v>541.99</v>
      </c>
      <c r="CZ226">
        <f t="shared" si="52"/>
        <v>83</v>
      </c>
      <c r="DA226">
        <f t="shared" si="53"/>
        <v>6.53</v>
      </c>
      <c r="DB226">
        <v>0</v>
      </c>
    </row>
    <row r="227" spans="1:106" x14ac:dyDescent="0.2">
      <c r="A227">
        <f>ROW(Source!A132)</f>
        <v>132</v>
      </c>
      <c r="B227">
        <v>16670161</v>
      </c>
      <c r="C227">
        <v>16670735</v>
      </c>
      <c r="D227">
        <v>15171982</v>
      </c>
      <c r="E227">
        <v>1</v>
      </c>
      <c r="F227">
        <v>1</v>
      </c>
      <c r="G227">
        <v>1</v>
      </c>
      <c r="H227">
        <v>3</v>
      </c>
      <c r="I227" t="s">
        <v>474</v>
      </c>
      <c r="J227" t="s">
        <v>475</v>
      </c>
      <c r="K227" t="s">
        <v>476</v>
      </c>
      <c r="L227">
        <v>1348</v>
      </c>
      <c r="N227">
        <v>1009</v>
      </c>
      <c r="O227" t="s">
        <v>477</v>
      </c>
      <c r="P227" t="s">
        <v>477</v>
      </c>
      <c r="Q227">
        <v>1000</v>
      </c>
      <c r="W227">
        <v>0</v>
      </c>
      <c r="X227">
        <v>-1421715385</v>
      </c>
      <c r="Y227">
        <v>2.0000000000000002E-5</v>
      </c>
      <c r="AA227">
        <v>4766.7700000000004</v>
      </c>
      <c r="AB227">
        <v>0</v>
      </c>
      <c r="AC227">
        <v>0</v>
      </c>
      <c r="AD227">
        <v>0</v>
      </c>
      <c r="AE227">
        <v>729.98</v>
      </c>
      <c r="AF227">
        <v>0</v>
      </c>
      <c r="AG227">
        <v>0</v>
      </c>
      <c r="AH227">
        <v>0</v>
      </c>
      <c r="AI227">
        <v>6.53</v>
      </c>
      <c r="AJ227">
        <v>1</v>
      </c>
      <c r="AK227">
        <v>1</v>
      </c>
      <c r="AL227">
        <v>1</v>
      </c>
      <c r="AN227">
        <v>0</v>
      </c>
      <c r="AO227">
        <v>1</v>
      </c>
      <c r="AP227">
        <v>0</v>
      </c>
      <c r="AQ227">
        <v>0</v>
      </c>
      <c r="AR227">
        <v>0</v>
      </c>
      <c r="AS227" t="s">
        <v>6</v>
      </c>
      <c r="AT227">
        <v>2.0000000000000002E-5</v>
      </c>
      <c r="AU227" t="s">
        <v>6</v>
      </c>
      <c r="AV227">
        <v>0</v>
      </c>
      <c r="AW227">
        <v>2</v>
      </c>
      <c r="AX227">
        <v>16670746</v>
      </c>
      <c r="AY227">
        <v>1</v>
      </c>
      <c r="AZ227">
        <v>0</v>
      </c>
      <c r="BA227">
        <v>192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Y227*Source!I132</f>
        <v>2.0000000000000002E-5</v>
      </c>
      <c r="CY227">
        <f t="shared" si="51"/>
        <v>4766.7700000000004</v>
      </c>
      <c r="CZ227">
        <f t="shared" si="52"/>
        <v>729.98</v>
      </c>
      <c r="DA227">
        <f t="shared" si="53"/>
        <v>6.53</v>
      </c>
      <c r="DB227">
        <v>0</v>
      </c>
    </row>
    <row r="228" spans="1:106" x14ac:dyDescent="0.2">
      <c r="A228">
        <f>ROW(Source!A132)</f>
        <v>132</v>
      </c>
      <c r="B228">
        <v>16670161</v>
      </c>
      <c r="C228">
        <v>16670735</v>
      </c>
      <c r="D228">
        <v>15195043</v>
      </c>
      <c r="E228">
        <v>1</v>
      </c>
      <c r="F228">
        <v>1</v>
      </c>
      <c r="G228">
        <v>1</v>
      </c>
      <c r="H228">
        <v>3</v>
      </c>
      <c r="I228" t="s">
        <v>478</v>
      </c>
      <c r="J228" t="s">
        <v>479</v>
      </c>
      <c r="K228" t="s">
        <v>480</v>
      </c>
      <c r="L228">
        <v>1346</v>
      </c>
      <c r="N228">
        <v>1009</v>
      </c>
      <c r="O228" t="s">
        <v>470</v>
      </c>
      <c r="P228" t="s">
        <v>470</v>
      </c>
      <c r="Q228">
        <v>1</v>
      </c>
      <c r="W228">
        <v>0</v>
      </c>
      <c r="X228">
        <v>-1726842289</v>
      </c>
      <c r="Y228">
        <v>1.6E-2</v>
      </c>
      <c r="AA228">
        <v>429.35</v>
      </c>
      <c r="AB228">
        <v>0</v>
      </c>
      <c r="AC228">
        <v>0</v>
      </c>
      <c r="AD228">
        <v>0</v>
      </c>
      <c r="AE228">
        <v>65.75</v>
      </c>
      <c r="AF228">
        <v>0</v>
      </c>
      <c r="AG228">
        <v>0</v>
      </c>
      <c r="AH228">
        <v>0</v>
      </c>
      <c r="AI228">
        <v>6.53</v>
      </c>
      <c r="AJ228">
        <v>1</v>
      </c>
      <c r="AK228">
        <v>1</v>
      </c>
      <c r="AL228">
        <v>1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6</v>
      </c>
      <c r="AT228">
        <v>1.6E-2</v>
      </c>
      <c r="AU228" t="s">
        <v>6</v>
      </c>
      <c r="AV228">
        <v>0</v>
      </c>
      <c r="AW228">
        <v>2</v>
      </c>
      <c r="AX228">
        <v>16670747</v>
      </c>
      <c r="AY228">
        <v>1</v>
      </c>
      <c r="AZ228">
        <v>0</v>
      </c>
      <c r="BA228">
        <v>193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Y228*Source!I132</f>
        <v>1.6E-2</v>
      </c>
      <c r="CY228">
        <f t="shared" si="51"/>
        <v>429.35</v>
      </c>
      <c r="CZ228">
        <f t="shared" si="52"/>
        <v>65.75</v>
      </c>
      <c r="DA228">
        <f t="shared" si="53"/>
        <v>6.53</v>
      </c>
      <c r="DB228">
        <v>0</v>
      </c>
    </row>
    <row r="229" spans="1:106" x14ac:dyDescent="0.2">
      <c r="A229">
        <f>ROW(Source!A132)</f>
        <v>132</v>
      </c>
      <c r="B229">
        <v>16670161</v>
      </c>
      <c r="C229">
        <v>16670735</v>
      </c>
      <c r="D229">
        <v>15237296</v>
      </c>
      <c r="E229">
        <v>1</v>
      </c>
      <c r="F229">
        <v>1</v>
      </c>
      <c r="G229">
        <v>1</v>
      </c>
      <c r="H229">
        <v>3</v>
      </c>
      <c r="I229" t="s">
        <v>212</v>
      </c>
      <c r="J229" t="s">
        <v>214</v>
      </c>
      <c r="K229" t="s">
        <v>213</v>
      </c>
      <c r="L229">
        <v>1354</v>
      </c>
      <c r="N229">
        <v>1010</v>
      </c>
      <c r="O229" t="s">
        <v>113</v>
      </c>
      <c r="P229" t="s">
        <v>113</v>
      </c>
      <c r="Q229">
        <v>1</v>
      </c>
      <c r="W229">
        <v>0</v>
      </c>
      <c r="X229">
        <v>1669660505</v>
      </c>
      <c r="Y229">
        <v>1</v>
      </c>
      <c r="AA229">
        <v>13304.81</v>
      </c>
      <c r="AB229">
        <v>0</v>
      </c>
      <c r="AC229">
        <v>0</v>
      </c>
      <c r="AD229">
        <v>0</v>
      </c>
      <c r="AE229">
        <v>2037.49</v>
      </c>
      <c r="AF229">
        <v>0</v>
      </c>
      <c r="AG229">
        <v>0</v>
      </c>
      <c r="AH229">
        <v>0</v>
      </c>
      <c r="AI229">
        <v>6.53</v>
      </c>
      <c r="AJ229">
        <v>1</v>
      </c>
      <c r="AK229">
        <v>1</v>
      </c>
      <c r="AL229">
        <v>1</v>
      </c>
      <c r="AN229">
        <v>0</v>
      </c>
      <c r="AO229">
        <v>0</v>
      </c>
      <c r="AP229">
        <v>0</v>
      </c>
      <c r="AQ229">
        <v>0</v>
      </c>
      <c r="AR229">
        <v>0</v>
      </c>
      <c r="AS229" t="s">
        <v>6</v>
      </c>
      <c r="AT229">
        <v>1</v>
      </c>
      <c r="AU229" t="s">
        <v>6</v>
      </c>
      <c r="AV229">
        <v>0</v>
      </c>
      <c r="AW229">
        <v>1</v>
      </c>
      <c r="AX229">
        <v>-1</v>
      </c>
      <c r="AY229">
        <v>0</v>
      </c>
      <c r="AZ229">
        <v>0</v>
      </c>
      <c r="BA229" t="s">
        <v>6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Y229*Source!I132</f>
        <v>1</v>
      </c>
      <c r="CY229">
        <f t="shared" si="51"/>
        <v>13304.81</v>
      </c>
      <c r="CZ229">
        <f t="shared" si="52"/>
        <v>2037.49</v>
      </c>
      <c r="DA229">
        <f t="shared" si="53"/>
        <v>6.53</v>
      </c>
      <c r="DB229">
        <v>0</v>
      </c>
    </row>
    <row r="230" spans="1:106" x14ac:dyDescent="0.2">
      <c r="A230">
        <f>ROW(Source!A132)</f>
        <v>132</v>
      </c>
      <c r="B230">
        <v>16670161</v>
      </c>
      <c r="C230">
        <v>16670735</v>
      </c>
      <c r="D230">
        <v>15164559</v>
      </c>
      <c r="E230">
        <v>17</v>
      </c>
      <c r="F230">
        <v>1</v>
      </c>
      <c r="G230">
        <v>1</v>
      </c>
      <c r="H230">
        <v>3</v>
      </c>
      <c r="I230" t="s">
        <v>481</v>
      </c>
      <c r="J230" t="s">
        <v>6</v>
      </c>
      <c r="K230" t="s">
        <v>482</v>
      </c>
      <c r="L230">
        <v>1374</v>
      </c>
      <c r="N230">
        <v>1013</v>
      </c>
      <c r="O230" t="s">
        <v>483</v>
      </c>
      <c r="P230" t="s">
        <v>483</v>
      </c>
      <c r="Q230">
        <v>1</v>
      </c>
      <c r="W230">
        <v>0</v>
      </c>
      <c r="X230">
        <v>-1731369543</v>
      </c>
      <c r="Y230">
        <v>0.5</v>
      </c>
      <c r="AA230">
        <v>1</v>
      </c>
      <c r="AB230">
        <v>0</v>
      </c>
      <c r="AC230">
        <v>0</v>
      </c>
      <c r="AD230">
        <v>0</v>
      </c>
      <c r="AE230">
        <v>1</v>
      </c>
      <c r="AF230">
        <v>0</v>
      </c>
      <c r="AG230">
        <v>0</v>
      </c>
      <c r="AH230">
        <v>0</v>
      </c>
      <c r="AI230">
        <v>1</v>
      </c>
      <c r="AJ230">
        <v>1</v>
      </c>
      <c r="AK230">
        <v>1</v>
      </c>
      <c r="AL230">
        <v>1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6</v>
      </c>
      <c r="AT230">
        <v>0.5</v>
      </c>
      <c r="AU230" t="s">
        <v>6</v>
      </c>
      <c r="AV230">
        <v>0</v>
      </c>
      <c r="AW230">
        <v>2</v>
      </c>
      <c r="AX230">
        <v>16670748</v>
      </c>
      <c r="AY230">
        <v>1</v>
      </c>
      <c r="AZ230">
        <v>0</v>
      </c>
      <c r="BA230">
        <v>194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Y230*Source!I132</f>
        <v>0.5</v>
      </c>
      <c r="CY230">
        <f t="shared" si="51"/>
        <v>1</v>
      </c>
      <c r="CZ230">
        <f t="shared" si="52"/>
        <v>1</v>
      </c>
      <c r="DA230">
        <f t="shared" si="53"/>
        <v>1</v>
      </c>
      <c r="DB230">
        <v>0</v>
      </c>
    </row>
    <row r="231" spans="1:106" x14ac:dyDescent="0.2">
      <c r="A231">
        <f>ROW(Source!A135)</f>
        <v>135</v>
      </c>
      <c r="B231">
        <v>16670159</v>
      </c>
      <c r="C231">
        <v>16670750</v>
      </c>
      <c r="D231">
        <v>15436556</v>
      </c>
      <c r="E231">
        <v>1</v>
      </c>
      <c r="F231">
        <v>1</v>
      </c>
      <c r="G231">
        <v>1</v>
      </c>
      <c r="H231">
        <v>1</v>
      </c>
      <c r="I231" t="s">
        <v>464</v>
      </c>
      <c r="J231" t="s">
        <v>6</v>
      </c>
      <c r="K231" t="s">
        <v>465</v>
      </c>
      <c r="L231">
        <v>1191</v>
      </c>
      <c r="N231">
        <v>1013</v>
      </c>
      <c r="O231" t="s">
        <v>466</v>
      </c>
      <c r="P231" t="s">
        <v>466</v>
      </c>
      <c r="Q231">
        <v>1</v>
      </c>
      <c r="W231">
        <v>0</v>
      </c>
      <c r="X231">
        <v>1069510174</v>
      </c>
      <c r="Y231">
        <v>2.06</v>
      </c>
      <c r="AA231">
        <v>0</v>
      </c>
      <c r="AB231">
        <v>0</v>
      </c>
      <c r="AC231">
        <v>0</v>
      </c>
      <c r="AD231">
        <v>9.6199999999999992</v>
      </c>
      <c r="AE231">
        <v>0</v>
      </c>
      <c r="AF231">
        <v>0</v>
      </c>
      <c r="AG231">
        <v>0</v>
      </c>
      <c r="AH231">
        <v>9.6199999999999992</v>
      </c>
      <c r="AI231">
        <v>1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6</v>
      </c>
      <c r="AT231">
        <v>2.06</v>
      </c>
      <c r="AU231" t="s">
        <v>6</v>
      </c>
      <c r="AV231">
        <v>1</v>
      </c>
      <c r="AW231">
        <v>2</v>
      </c>
      <c r="AX231">
        <v>16670761</v>
      </c>
      <c r="AY231">
        <v>1</v>
      </c>
      <c r="AZ231">
        <v>0</v>
      </c>
      <c r="BA231">
        <v>195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Y231*Source!I135</f>
        <v>20.6</v>
      </c>
      <c r="CY231">
        <f>AD231</f>
        <v>9.6199999999999992</v>
      </c>
      <c r="CZ231">
        <f>AH231</f>
        <v>9.6199999999999992</v>
      </c>
      <c r="DA231">
        <f>AL231</f>
        <v>1</v>
      </c>
      <c r="DB231">
        <v>0</v>
      </c>
    </row>
    <row r="232" spans="1:106" x14ac:dyDescent="0.2">
      <c r="A232">
        <f>ROW(Source!A135)</f>
        <v>135</v>
      </c>
      <c r="B232">
        <v>16670159</v>
      </c>
      <c r="C232">
        <v>16670750</v>
      </c>
      <c r="D232">
        <v>15165702</v>
      </c>
      <c r="E232">
        <v>1</v>
      </c>
      <c r="F232">
        <v>1</v>
      </c>
      <c r="G232">
        <v>1</v>
      </c>
      <c r="H232">
        <v>3</v>
      </c>
      <c r="I232" t="s">
        <v>546</v>
      </c>
      <c r="J232" t="s">
        <v>547</v>
      </c>
      <c r="K232" t="s">
        <v>548</v>
      </c>
      <c r="L232">
        <v>1348</v>
      </c>
      <c r="N232">
        <v>1009</v>
      </c>
      <c r="O232" t="s">
        <v>477</v>
      </c>
      <c r="P232" t="s">
        <v>477</v>
      </c>
      <c r="Q232">
        <v>1000</v>
      </c>
      <c r="W232">
        <v>0</v>
      </c>
      <c r="X232">
        <v>-800655761</v>
      </c>
      <c r="Y232">
        <v>1E-3</v>
      </c>
      <c r="AA232">
        <v>6720</v>
      </c>
      <c r="AB232">
        <v>0</v>
      </c>
      <c r="AC232">
        <v>0</v>
      </c>
      <c r="AD232">
        <v>0</v>
      </c>
      <c r="AE232">
        <v>6720</v>
      </c>
      <c r="AF232">
        <v>0</v>
      </c>
      <c r="AG232">
        <v>0</v>
      </c>
      <c r="AH232">
        <v>0</v>
      </c>
      <c r="AI232">
        <v>1</v>
      </c>
      <c r="AJ232">
        <v>1</v>
      </c>
      <c r="AK232">
        <v>1</v>
      </c>
      <c r="AL232">
        <v>1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6</v>
      </c>
      <c r="AT232">
        <v>1E-3</v>
      </c>
      <c r="AU232" t="s">
        <v>6</v>
      </c>
      <c r="AV232">
        <v>0</v>
      </c>
      <c r="AW232">
        <v>2</v>
      </c>
      <c r="AX232">
        <v>16670762</v>
      </c>
      <c r="AY232">
        <v>1</v>
      </c>
      <c r="AZ232">
        <v>0</v>
      </c>
      <c r="BA232">
        <v>196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Y232*Source!I135</f>
        <v>0.01</v>
      </c>
      <c r="CY232">
        <f t="shared" ref="CY232:CY240" si="54">AA232</f>
        <v>6720</v>
      </c>
      <c r="CZ232">
        <f t="shared" ref="CZ232:CZ240" si="55">AE232</f>
        <v>6720</v>
      </c>
      <c r="DA232">
        <f t="shared" ref="DA232:DA240" si="56">AI232</f>
        <v>1</v>
      </c>
      <c r="DB232">
        <v>0</v>
      </c>
    </row>
    <row r="233" spans="1:106" x14ac:dyDescent="0.2">
      <c r="A233">
        <f>ROW(Source!A135)</f>
        <v>135</v>
      </c>
      <c r="B233">
        <v>16670159</v>
      </c>
      <c r="C233">
        <v>16670750</v>
      </c>
      <c r="D233">
        <v>15165953</v>
      </c>
      <c r="E233">
        <v>1</v>
      </c>
      <c r="F233">
        <v>1</v>
      </c>
      <c r="G233">
        <v>1</v>
      </c>
      <c r="H233">
        <v>3</v>
      </c>
      <c r="I233" t="s">
        <v>549</v>
      </c>
      <c r="J233" t="s">
        <v>550</v>
      </c>
      <c r="K233" t="s">
        <v>551</v>
      </c>
      <c r="L233">
        <v>1348</v>
      </c>
      <c r="N233">
        <v>1009</v>
      </c>
      <c r="O233" t="s">
        <v>477</v>
      </c>
      <c r="P233" t="s">
        <v>477</v>
      </c>
      <c r="Q233">
        <v>1000</v>
      </c>
      <c r="W233">
        <v>0</v>
      </c>
      <c r="X233">
        <v>-651806142</v>
      </c>
      <c r="Y233">
        <v>1.1E-4</v>
      </c>
      <c r="AA233">
        <v>5850</v>
      </c>
      <c r="AB233">
        <v>0</v>
      </c>
      <c r="AC233">
        <v>0</v>
      </c>
      <c r="AD233">
        <v>0</v>
      </c>
      <c r="AE233">
        <v>5850</v>
      </c>
      <c r="AF233">
        <v>0</v>
      </c>
      <c r="AG233">
        <v>0</v>
      </c>
      <c r="AH233">
        <v>0</v>
      </c>
      <c r="AI233">
        <v>1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0</v>
      </c>
      <c r="AQ233">
        <v>0</v>
      </c>
      <c r="AR233">
        <v>0</v>
      </c>
      <c r="AS233" t="s">
        <v>6</v>
      </c>
      <c r="AT233">
        <v>1.1E-4</v>
      </c>
      <c r="AU233" t="s">
        <v>6</v>
      </c>
      <c r="AV233">
        <v>0</v>
      </c>
      <c r="AW233">
        <v>2</v>
      </c>
      <c r="AX233">
        <v>16670763</v>
      </c>
      <c r="AY233">
        <v>1</v>
      </c>
      <c r="AZ233">
        <v>0</v>
      </c>
      <c r="BA233">
        <v>197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Y233*Source!I135</f>
        <v>1.1000000000000001E-3</v>
      </c>
      <c r="CY233">
        <f t="shared" si="54"/>
        <v>5850</v>
      </c>
      <c r="CZ233">
        <f t="shared" si="55"/>
        <v>5850</v>
      </c>
      <c r="DA233">
        <f t="shared" si="56"/>
        <v>1</v>
      </c>
      <c r="DB233">
        <v>0</v>
      </c>
    </row>
    <row r="234" spans="1:106" x14ac:dyDescent="0.2">
      <c r="A234">
        <f>ROW(Source!A135)</f>
        <v>135</v>
      </c>
      <c r="B234">
        <v>16670159</v>
      </c>
      <c r="C234">
        <v>16670750</v>
      </c>
      <c r="D234">
        <v>15167290</v>
      </c>
      <c r="E234">
        <v>1</v>
      </c>
      <c r="F234">
        <v>1</v>
      </c>
      <c r="G234">
        <v>1</v>
      </c>
      <c r="H234">
        <v>3</v>
      </c>
      <c r="I234" t="s">
        <v>552</v>
      </c>
      <c r="J234" t="s">
        <v>553</v>
      </c>
      <c r="K234" t="s">
        <v>554</v>
      </c>
      <c r="L234">
        <v>1346</v>
      </c>
      <c r="N234">
        <v>1009</v>
      </c>
      <c r="O234" t="s">
        <v>470</v>
      </c>
      <c r="P234" t="s">
        <v>470</v>
      </c>
      <c r="Q234">
        <v>1</v>
      </c>
      <c r="W234">
        <v>0</v>
      </c>
      <c r="X234">
        <v>-1475054620</v>
      </c>
      <c r="Y234">
        <v>2.8</v>
      </c>
      <c r="AA234">
        <v>4.16</v>
      </c>
      <c r="AB234">
        <v>0</v>
      </c>
      <c r="AC234">
        <v>0</v>
      </c>
      <c r="AD234">
        <v>0</v>
      </c>
      <c r="AE234">
        <v>4.16</v>
      </c>
      <c r="AF234">
        <v>0</v>
      </c>
      <c r="AG234">
        <v>0</v>
      </c>
      <c r="AH234">
        <v>0</v>
      </c>
      <c r="AI234">
        <v>1</v>
      </c>
      <c r="AJ234">
        <v>1</v>
      </c>
      <c r="AK234">
        <v>1</v>
      </c>
      <c r="AL234">
        <v>1</v>
      </c>
      <c r="AN234">
        <v>0</v>
      </c>
      <c r="AO234">
        <v>1</v>
      </c>
      <c r="AP234">
        <v>0</v>
      </c>
      <c r="AQ234">
        <v>0</v>
      </c>
      <c r="AR234">
        <v>0</v>
      </c>
      <c r="AS234" t="s">
        <v>6</v>
      </c>
      <c r="AT234">
        <v>2.8</v>
      </c>
      <c r="AU234" t="s">
        <v>6</v>
      </c>
      <c r="AV234">
        <v>0</v>
      </c>
      <c r="AW234">
        <v>2</v>
      </c>
      <c r="AX234">
        <v>16670764</v>
      </c>
      <c r="AY234">
        <v>1</v>
      </c>
      <c r="AZ234">
        <v>0</v>
      </c>
      <c r="BA234">
        <v>198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Y234*Source!I135</f>
        <v>28</v>
      </c>
      <c r="CY234">
        <f t="shared" si="54"/>
        <v>4.16</v>
      </c>
      <c r="CZ234">
        <f t="shared" si="55"/>
        <v>4.16</v>
      </c>
      <c r="DA234">
        <f t="shared" si="56"/>
        <v>1</v>
      </c>
      <c r="DB234">
        <v>0</v>
      </c>
    </row>
    <row r="235" spans="1:106" x14ac:dyDescent="0.2">
      <c r="A235">
        <f>ROW(Source!A135)</f>
        <v>135</v>
      </c>
      <c r="B235">
        <v>16670159</v>
      </c>
      <c r="C235">
        <v>16670750</v>
      </c>
      <c r="D235">
        <v>15193722</v>
      </c>
      <c r="E235">
        <v>1</v>
      </c>
      <c r="F235">
        <v>1</v>
      </c>
      <c r="G235">
        <v>1</v>
      </c>
      <c r="H235">
        <v>3</v>
      </c>
      <c r="I235" t="s">
        <v>555</v>
      </c>
      <c r="J235" t="s">
        <v>556</v>
      </c>
      <c r="K235" t="s">
        <v>557</v>
      </c>
      <c r="L235">
        <v>1348</v>
      </c>
      <c r="N235">
        <v>1009</v>
      </c>
      <c r="O235" t="s">
        <v>477</v>
      </c>
      <c r="P235" t="s">
        <v>477</v>
      </c>
      <c r="Q235">
        <v>1000</v>
      </c>
      <c r="W235">
        <v>0</v>
      </c>
      <c r="X235">
        <v>1393047216</v>
      </c>
      <c r="Y235">
        <v>3.0000000000000001E-5</v>
      </c>
      <c r="AA235">
        <v>41210</v>
      </c>
      <c r="AB235">
        <v>0</v>
      </c>
      <c r="AC235">
        <v>0</v>
      </c>
      <c r="AD235">
        <v>0</v>
      </c>
      <c r="AE235">
        <v>41210</v>
      </c>
      <c r="AF235">
        <v>0</v>
      </c>
      <c r="AG235">
        <v>0</v>
      </c>
      <c r="AH235">
        <v>0</v>
      </c>
      <c r="AI235">
        <v>1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0</v>
      </c>
      <c r="AQ235">
        <v>0</v>
      </c>
      <c r="AR235">
        <v>0</v>
      </c>
      <c r="AS235" t="s">
        <v>6</v>
      </c>
      <c r="AT235">
        <v>3.0000000000000001E-5</v>
      </c>
      <c r="AU235" t="s">
        <v>6</v>
      </c>
      <c r="AV235">
        <v>0</v>
      </c>
      <c r="AW235">
        <v>2</v>
      </c>
      <c r="AX235">
        <v>16670765</v>
      </c>
      <c r="AY235">
        <v>1</v>
      </c>
      <c r="AZ235">
        <v>0</v>
      </c>
      <c r="BA235">
        <v>199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Y235*Source!I135</f>
        <v>3.0000000000000003E-4</v>
      </c>
      <c r="CY235">
        <f t="shared" si="54"/>
        <v>41210</v>
      </c>
      <c r="CZ235">
        <f t="shared" si="55"/>
        <v>41210</v>
      </c>
      <c r="DA235">
        <f t="shared" si="56"/>
        <v>1</v>
      </c>
      <c r="DB235">
        <v>0</v>
      </c>
    </row>
    <row r="236" spans="1:106" x14ac:dyDescent="0.2">
      <c r="A236">
        <f>ROW(Source!A135)</f>
        <v>135</v>
      </c>
      <c r="B236">
        <v>16670159</v>
      </c>
      <c r="C236">
        <v>16670750</v>
      </c>
      <c r="D236">
        <v>15241567</v>
      </c>
      <c r="E236">
        <v>1</v>
      </c>
      <c r="F236">
        <v>1</v>
      </c>
      <c r="G236">
        <v>1</v>
      </c>
      <c r="H236">
        <v>3</v>
      </c>
      <c r="I236" t="s">
        <v>224</v>
      </c>
      <c r="J236" t="s">
        <v>226</v>
      </c>
      <c r="K236" t="s">
        <v>225</v>
      </c>
      <c r="L236">
        <v>1354</v>
      </c>
      <c r="N236">
        <v>1010</v>
      </c>
      <c r="O236" t="s">
        <v>113</v>
      </c>
      <c r="P236" t="s">
        <v>113</v>
      </c>
      <c r="Q236">
        <v>1</v>
      </c>
      <c r="W236">
        <v>0</v>
      </c>
      <c r="X236">
        <v>-565215675</v>
      </c>
      <c r="Y236">
        <v>0.4</v>
      </c>
      <c r="AA236">
        <v>77.5</v>
      </c>
      <c r="AB236">
        <v>0</v>
      </c>
      <c r="AC236">
        <v>0</v>
      </c>
      <c r="AD236">
        <v>0</v>
      </c>
      <c r="AE236">
        <v>77.5</v>
      </c>
      <c r="AF236">
        <v>0</v>
      </c>
      <c r="AG236">
        <v>0</v>
      </c>
      <c r="AH236">
        <v>0</v>
      </c>
      <c r="AI236">
        <v>1</v>
      </c>
      <c r="AJ236">
        <v>1</v>
      </c>
      <c r="AK236">
        <v>1</v>
      </c>
      <c r="AL236">
        <v>1</v>
      </c>
      <c r="AN236">
        <v>0</v>
      </c>
      <c r="AO236">
        <v>0</v>
      </c>
      <c r="AP236">
        <v>0</v>
      </c>
      <c r="AQ236">
        <v>0</v>
      </c>
      <c r="AR236">
        <v>0</v>
      </c>
      <c r="AS236" t="s">
        <v>6</v>
      </c>
      <c r="AT236">
        <v>0.4</v>
      </c>
      <c r="AU236" t="s">
        <v>6</v>
      </c>
      <c r="AV236">
        <v>0</v>
      </c>
      <c r="AW236">
        <v>1</v>
      </c>
      <c r="AX236">
        <v>-1</v>
      </c>
      <c r="AY236">
        <v>0</v>
      </c>
      <c r="AZ236">
        <v>0</v>
      </c>
      <c r="BA236" t="s">
        <v>6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Y236*Source!I135</f>
        <v>4</v>
      </c>
      <c r="CY236">
        <f t="shared" si="54"/>
        <v>77.5</v>
      </c>
      <c r="CZ236">
        <f t="shared" si="55"/>
        <v>77.5</v>
      </c>
      <c r="DA236">
        <f t="shared" si="56"/>
        <v>1</v>
      </c>
      <c r="DB236">
        <v>0</v>
      </c>
    </row>
    <row r="237" spans="1:106" x14ac:dyDescent="0.2">
      <c r="A237">
        <f>ROW(Source!A135)</f>
        <v>135</v>
      </c>
      <c r="B237">
        <v>16670159</v>
      </c>
      <c r="C237">
        <v>16670750</v>
      </c>
      <c r="D237">
        <v>15241568</v>
      </c>
      <c r="E237">
        <v>1</v>
      </c>
      <c r="F237">
        <v>1</v>
      </c>
      <c r="G237">
        <v>1</v>
      </c>
      <c r="H237">
        <v>3</v>
      </c>
      <c r="I237" t="s">
        <v>228</v>
      </c>
      <c r="J237" t="s">
        <v>230</v>
      </c>
      <c r="K237" t="s">
        <v>229</v>
      </c>
      <c r="L237">
        <v>1354</v>
      </c>
      <c r="N237">
        <v>1010</v>
      </c>
      <c r="O237" t="s">
        <v>113</v>
      </c>
      <c r="P237" t="s">
        <v>113</v>
      </c>
      <c r="Q237">
        <v>1</v>
      </c>
      <c r="W237">
        <v>0</v>
      </c>
      <c r="X237">
        <v>1195371755</v>
      </c>
      <c r="Y237">
        <v>0.2</v>
      </c>
      <c r="AA237">
        <v>155</v>
      </c>
      <c r="AB237">
        <v>0</v>
      </c>
      <c r="AC237">
        <v>0</v>
      </c>
      <c r="AD237">
        <v>0</v>
      </c>
      <c r="AE237">
        <v>155</v>
      </c>
      <c r="AF237">
        <v>0</v>
      </c>
      <c r="AG237">
        <v>0</v>
      </c>
      <c r="AH237">
        <v>0</v>
      </c>
      <c r="AI237">
        <v>1</v>
      </c>
      <c r="AJ237">
        <v>1</v>
      </c>
      <c r="AK237">
        <v>1</v>
      </c>
      <c r="AL237">
        <v>1</v>
      </c>
      <c r="AN237">
        <v>0</v>
      </c>
      <c r="AO237">
        <v>0</v>
      </c>
      <c r="AP237">
        <v>0</v>
      </c>
      <c r="AQ237">
        <v>0</v>
      </c>
      <c r="AR237">
        <v>0</v>
      </c>
      <c r="AS237" t="s">
        <v>6</v>
      </c>
      <c r="AT237">
        <v>0.2</v>
      </c>
      <c r="AU237" t="s">
        <v>6</v>
      </c>
      <c r="AV237">
        <v>0</v>
      </c>
      <c r="AW237">
        <v>1</v>
      </c>
      <c r="AX237">
        <v>-1</v>
      </c>
      <c r="AY237">
        <v>0</v>
      </c>
      <c r="AZ237">
        <v>0</v>
      </c>
      <c r="BA237" t="s">
        <v>6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Y237*Source!I135</f>
        <v>2</v>
      </c>
      <c r="CY237">
        <f t="shared" si="54"/>
        <v>155</v>
      </c>
      <c r="CZ237">
        <f t="shared" si="55"/>
        <v>155</v>
      </c>
      <c r="DA237">
        <f t="shared" si="56"/>
        <v>1</v>
      </c>
      <c r="DB237">
        <v>0</v>
      </c>
    </row>
    <row r="238" spans="1:106" x14ac:dyDescent="0.2">
      <c r="A238">
        <f>ROW(Source!A135)</f>
        <v>135</v>
      </c>
      <c r="B238">
        <v>16670159</v>
      </c>
      <c r="C238">
        <v>16670750</v>
      </c>
      <c r="D238">
        <v>15241569</v>
      </c>
      <c r="E238">
        <v>1</v>
      </c>
      <c r="F238">
        <v>1</v>
      </c>
      <c r="G238">
        <v>1</v>
      </c>
      <c r="H238">
        <v>3</v>
      </c>
      <c r="I238" t="s">
        <v>220</v>
      </c>
      <c r="J238" t="s">
        <v>222</v>
      </c>
      <c r="K238" t="s">
        <v>221</v>
      </c>
      <c r="L238">
        <v>1354</v>
      </c>
      <c r="N238">
        <v>1010</v>
      </c>
      <c r="O238" t="s">
        <v>113</v>
      </c>
      <c r="P238" t="s">
        <v>113</v>
      </c>
      <c r="Q238">
        <v>1</v>
      </c>
      <c r="W238">
        <v>0</v>
      </c>
      <c r="X238">
        <v>-1868730208</v>
      </c>
      <c r="Y238">
        <v>0.2</v>
      </c>
      <c r="AA238">
        <v>230.51</v>
      </c>
      <c r="AB238">
        <v>0</v>
      </c>
      <c r="AC238">
        <v>0</v>
      </c>
      <c r="AD238">
        <v>0</v>
      </c>
      <c r="AE238">
        <v>230.51</v>
      </c>
      <c r="AF238">
        <v>0</v>
      </c>
      <c r="AG238">
        <v>0</v>
      </c>
      <c r="AH238">
        <v>0</v>
      </c>
      <c r="AI238">
        <v>1</v>
      </c>
      <c r="AJ238">
        <v>1</v>
      </c>
      <c r="AK238">
        <v>1</v>
      </c>
      <c r="AL238">
        <v>1</v>
      </c>
      <c r="AN238">
        <v>0</v>
      </c>
      <c r="AO238">
        <v>0</v>
      </c>
      <c r="AP238">
        <v>0</v>
      </c>
      <c r="AQ238">
        <v>0</v>
      </c>
      <c r="AR238">
        <v>0</v>
      </c>
      <c r="AS238" t="s">
        <v>6</v>
      </c>
      <c r="AT238">
        <v>0.2</v>
      </c>
      <c r="AU238" t="s">
        <v>6</v>
      </c>
      <c r="AV238">
        <v>0</v>
      </c>
      <c r="AW238">
        <v>1</v>
      </c>
      <c r="AX238">
        <v>-1</v>
      </c>
      <c r="AY238">
        <v>0</v>
      </c>
      <c r="AZ238">
        <v>0</v>
      </c>
      <c r="BA238" t="s">
        <v>6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Y238*Source!I135</f>
        <v>2</v>
      </c>
      <c r="CY238">
        <f t="shared" si="54"/>
        <v>230.51</v>
      </c>
      <c r="CZ238">
        <f t="shared" si="55"/>
        <v>230.51</v>
      </c>
      <c r="DA238">
        <f t="shared" si="56"/>
        <v>1</v>
      </c>
      <c r="DB238">
        <v>0</v>
      </c>
    </row>
    <row r="239" spans="1:106" x14ac:dyDescent="0.2">
      <c r="A239">
        <f>ROW(Source!A135)</f>
        <v>135</v>
      </c>
      <c r="B239">
        <v>16670159</v>
      </c>
      <c r="C239">
        <v>16670750</v>
      </c>
      <c r="D239">
        <v>15241573</v>
      </c>
      <c r="E239">
        <v>1</v>
      </c>
      <c r="F239">
        <v>1</v>
      </c>
      <c r="G239">
        <v>1</v>
      </c>
      <c r="H239">
        <v>3</v>
      </c>
      <c r="I239" t="s">
        <v>232</v>
      </c>
      <c r="J239" t="s">
        <v>234</v>
      </c>
      <c r="K239" t="s">
        <v>233</v>
      </c>
      <c r="L239">
        <v>1354</v>
      </c>
      <c r="N239">
        <v>1010</v>
      </c>
      <c r="O239" t="s">
        <v>113</v>
      </c>
      <c r="P239" t="s">
        <v>113</v>
      </c>
      <c r="Q239">
        <v>1</v>
      </c>
      <c r="W239">
        <v>0</v>
      </c>
      <c r="X239">
        <v>163678377</v>
      </c>
      <c r="Y239">
        <v>0.2</v>
      </c>
      <c r="AA239">
        <v>848.69</v>
      </c>
      <c r="AB239">
        <v>0</v>
      </c>
      <c r="AC239">
        <v>0</v>
      </c>
      <c r="AD239">
        <v>0</v>
      </c>
      <c r="AE239">
        <v>848.69</v>
      </c>
      <c r="AF239">
        <v>0</v>
      </c>
      <c r="AG239">
        <v>0</v>
      </c>
      <c r="AH239">
        <v>0</v>
      </c>
      <c r="AI239">
        <v>1</v>
      </c>
      <c r="AJ239">
        <v>1</v>
      </c>
      <c r="AK239">
        <v>1</v>
      </c>
      <c r="AL239">
        <v>1</v>
      </c>
      <c r="AN239">
        <v>0</v>
      </c>
      <c r="AO239">
        <v>0</v>
      </c>
      <c r="AP239">
        <v>0</v>
      </c>
      <c r="AQ239">
        <v>0</v>
      </c>
      <c r="AR239">
        <v>0</v>
      </c>
      <c r="AS239" t="s">
        <v>6</v>
      </c>
      <c r="AT239">
        <v>0.2</v>
      </c>
      <c r="AU239" t="s">
        <v>6</v>
      </c>
      <c r="AV239">
        <v>0</v>
      </c>
      <c r="AW239">
        <v>1</v>
      </c>
      <c r="AX239">
        <v>-1</v>
      </c>
      <c r="AY239">
        <v>0</v>
      </c>
      <c r="AZ239">
        <v>0</v>
      </c>
      <c r="BA239" t="s">
        <v>6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Y239*Source!I135</f>
        <v>2</v>
      </c>
      <c r="CY239">
        <f t="shared" si="54"/>
        <v>848.69</v>
      </c>
      <c r="CZ239">
        <f t="shared" si="55"/>
        <v>848.69</v>
      </c>
      <c r="DA239">
        <f t="shared" si="56"/>
        <v>1</v>
      </c>
      <c r="DB239">
        <v>0</v>
      </c>
    </row>
    <row r="240" spans="1:106" x14ac:dyDescent="0.2">
      <c r="A240">
        <f>ROW(Source!A135)</f>
        <v>135</v>
      </c>
      <c r="B240">
        <v>16670159</v>
      </c>
      <c r="C240">
        <v>16670750</v>
      </c>
      <c r="D240">
        <v>15164559</v>
      </c>
      <c r="E240">
        <v>17</v>
      </c>
      <c r="F240">
        <v>1</v>
      </c>
      <c r="G240">
        <v>1</v>
      </c>
      <c r="H240">
        <v>3</v>
      </c>
      <c r="I240" t="s">
        <v>481</v>
      </c>
      <c r="J240" t="s">
        <v>6</v>
      </c>
      <c r="K240" t="s">
        <v>482</v>
      </c>
      <c r="L240">
        <v>1374</v>
      </c>
      <c r="N240">
        <v>1013</v>
      </c>
      <c r="O240" t="s">
        <v>483</v>
      </c>
      <c r="P240" t="s">
        <v>483</v>
      </c>
      <c r="Q240">
        <v>1</v>
      </c>
      <c r="W240">
        <v>0</v>
      </c>
      <c r="X240">
        <v>-1731369543</v>
      </c>
      <c r="Y240">
        <v>0.4</v>
      </c>
      <c r="AA240">
        <v>1</v>
      </c>
      <c r="AB240">
        <v>0</v>
      </c>
      <c r="AC240">
        <v>0</v>
      </c>
      <c r="AD240">
        <v>0</v>
      </c>
      <c r="AE240">
        <v>1</v>
      </c>
      <c r="AF240">
        <v>0</v>
      </c>
      <c r="AG240">
        <v>0</v>
      </c>
      <c r="AH240">
        <v>0</v>
      </c>
      <c r="AI240">
        <v>1</v>
      </c>
      <c r="AJ240">
        <v>1</v>
      </c>
      <c r="AK240">
        <v>1</v>
      </c>
      <c r="AL240">
        <v>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6</v>
      </c>
      <c r="AT240">
        <v>0.4</v>
      </c>
      <c r="AU240" t="s">
        <v>6</v>
      </c>
      <c r="AV240">
        <v>0</v>
      </c>
      <c r="AW240">
        <v>2</v>
      </c>
      <c r="AX240">
        <v>16670766</v>
      </c>
      <c r="AY240">
        <v>1</v>
      </c>
      <c r="AZ240">
        <v>0</v>
      </c>
      <c r="BA240">
        <v>200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Y240*Source!I135</f>
        <v>4</v>
      </c>
      <c r="CY240">
        <f t="shared" si="54"/>
        <v>1</v>
      </c>
      <c r="CZ240">
        <f t="shared" si="55"/>
        <v>1</v>
      </c>
      <c r="DA240">
        <f t="shared" si="56"/>
        <v>1</v>
      </c>
      <c r="DB240">
        <v>0</v>
      </c>
    </row>
    <row r="241" spans="1:106" x14ac:dyDescent="0.2">
      <c r="A241">
        <f>ROW(Source!A136)</f>
        <v>136</v>
      </c>
      <c r="B241">
        <v>16670161</v>
      </c>
      <c r="C241">
        <v>16670750</v>
      </c>
      <c r="D241">
        <v>15436556</v>
      </c>
      <c r="E241">
        <v>1</v>
      </c>
      <c r="F241">
        <v>1</v>
      </c>
      <c r="G241">
        <v>1</v>
      </c>
      <c r="H241">
        <v>1</v>
      </c>
      <c r="I241" t="s">
        <v>464</v>
      </c>
      <c r="J241" t="s">
        <v>6</v>
      </c>
      <c r="K241" t="s">
        <v>465</v>
      </c>
      <c r="L241">
        <v>1191</v>
      </c>
      <c r="N241">
        <v>1013</v>
      </c>
      <c r="O241" t="s">
        <v>466</v>
      </c>
      <c r="P241" t="s">
        <v>466</v>
      </c>
      <c r="Q241">
        <v>1</v>
      </c>
      <c r="W241">
        <v>0</v>
      </c>
      <c r="X241">
        <v>1069510174</v>
      </c>
      <c r="Y241">
        <v>2.06</v>
      </c>
      <c r="AA241">
        <v>0</v>
      </c>
      <c r="AB241">
        <v>0</v>
      </c>
      <c r="AC241">
        <v>0</v>
      </c>
      <c r="AD241">
        <v>62.82</v>
      </c>
      <c r="AE241">
        <v>0</v>
      </c>
      <c r="AF241">
        <v>0</v>
      </c>
      <c r="AG241">
        <v>0</v>
      </c>
      <c r="AH241">
        <v>9.6199999999999992</v>
      </c>
      <c r="AI241">
        <v>1</v>
      </c>
      <c r="AJ241">
        <v>1</v>
      </c>
      <c r="AK241">
        <v>1</v>
      </c>
      <c r="AL241">
        <v>6.53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6</v>
      </c>
      <c r="AT241">
        <v>2.06</v>
      </c>
      <c r="AU241" t="s">
        <v>6</v>
      </c>
      <c r="AV241">
        <v>1</v>
      </c>
      <c r="AW241">
        <v>2</v>
      </c>
      <c r="AX241">
        <v>16670761</v>
      </c>
      <c r="AY241">
        <v>1</v>
      </c>
      <c r="AZ241">
        <v>0</v>
      </c>
      <c r="BA241">
        <v>201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Y241*Source!I136</f>
        <v>20.6</v>
      </c>
      <c r="CY241">
        <f>AD241</f>
        <v>62.82</v>
      </c>
      <c r="CZ241">
        <f>AH241</f>
        <v>9.6199999999999992</v>
      </c>
      <c r="DA241">
        <f>AL241</f>
        <v>6.53</v>
      </c>
      <c r="DB241">
        <v>0</v>
      </c>
    </row>
    <row r="242" spans="1:106" x14ac:dyDescent="0.2">
      <c r="A242">
        <f>ROW(Source!A136)</f>
        <v>136</v>
      </c>
      <c r="B242">
        <v>16670161</v>
      </c>
      <c r="C242">
        <v>16670750</v>
      </c>
      <c r="D242">
        <v>15165702</v>
      </c>
      <c r="E242">
        <v>1</v>
      </c>
      <c r="F242">
        <v>1</v>
      </c>
      <c r="G242">
        <v>1</v>
      </c>
      <c r="H242">
        <v>3</v>
      </c>
      <c r="I242" t="s">
        <v>546</v>
      </c>
      <c r="J242" t="s">
        <v>547</v>
      </c>
      <c r="K242" t="s">
        <v>548</v>
      </c>
      <c r="L242">
        <v>1348</v>
      </c>
      <c r="N242">
        <v>1009</v>
      </c>
      <c r="O242" t="s">
        <v>477</v>
      </c>
      <c r="P242" t="s">
        <v>477</v>
      </c>
      <c r="Q242">
        <v>1000</v>
      </c>
      <c r="W242">
        <v>0</v>
      </c>
      <c r="X242">
        <v>-800655761</v>
      </c>
      <c r="Y242">
        <v>1E-3</v>
      </c>
      <c r="AA242">
        <v>43881.599999999999</v>
      </c>
      <c r="AB242">
        <v>0</v>
      </c>
      <c r="AC242">
        <v>0</v>
      </c>
      <c r="AD242">
        <v>0</v>
      </c>
      <c r="AE242">
        <v>6720</v>
      </c>
      <c r="AF242">
        <v>0</v>
      </c>
      <c r="AG242">
        <v>0</v>
      </c>
      <c r="AH242">
        <v>0</v>
      </c>
      <c r="AI242">
        <v>6.53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6</v>
      </c>
      <c r="AT242">
        <v>1E-3</v>
      </c>
      <c r="AU242" t="s">
        <v>6</v>
      </c>
      <c r="AV242">
        <v>0</v>
      </c>
      <c r="AW242">
        <v>2</v>
      </c>
      <c r="AX242">
        <v>16670762</v>
      </c>
      <c r="AY242">
        <v>1</v>
      </c>
      <c r="AZ242">
        <v>0</v>
      </c>
      <c r="BA242">
        <v>202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Y242*Source!I136</f>
        <v>0.01</v>
      </c>
      <c r="CY242">
        <f t="shared" ref="CY242:CY250" si="57">AA242</f>
        <v>43881.599999999999</v>
      </c>
      <c r="CZ242">
        <f t="shared" ref="CZ242:CZ250" si="58">AE242</f>
        <v>6720</v>
      </c>
      <c r="DA242">
        <f t="shared" ref="DA242:DA250" si="59">AI242</f>
        <v>6.53</v>
      </c>
      <c r="DB242">
        <v>0</v>
      </c>
    </row>
    <row r="243" spans="1:106" x14ac:dyDescent="0.2">
      <c r="A243">
        <f>ROW(Source!A136)</f>
        <v>136</v>
      </c>
      <c r="B243">
        <v>16670161</v>
      </c>
      <c r="C243">
        <v>16670750</v>
      </c>
      <c r="D243">
        <v>15165953</v>
      </c>
      <c r="E243">
        <v>1</v>
      </c>
      <c r="F243">
        <v>1</v>
      </c>
      <c r="G243">
        <v>1</v>
      </c>
      <c r="H243">
        <v>3</v>
      </c>
      <c r="I243" t="s">
        <v>549</v>
      </c>
      <c r="J243" t="s">
        <v>550</v>
      </c>
      <c r="K243" t="s">
        <v>551</v>
      </c>
      <c r="L243">
        <v>1348</v>
      </c>
      <c r="N243">
        <v>1009</v>
      </c>
      <c r="O243" t="s">
        <v>477</v>
      </c>
      <c r="P243" t="s">
        <v>477</v>
      </c>
      <c r="Q243">
        <v>1000</v>
      </c>
      <c r="W243">
        <v>0</v>
      </c>
      <c r="X243">
        <v>-651806142</v>
      </c>
      <c r="Y243">
        <v>1.1E-4</v>
      </c>
      <c r="AA243">
        <v>38200.5</v>
      </c>
      <c r="AB243">
        <v>0</v>
      </c>
      <c r="AC243">
        <v>0</v>
      </c>
      <c r="AD243">
        <v>0</v>
      </c>
      <c r="AE243">
        <v>5850</v>
      </c>
      <c r="AF243">
        <v>0</v>
      </c>
      <c r="AG243">
        <v>0</v>
      </c>
      <c r="AH243">
        <v>0</v>
      </c>
      <c r="AI243">
        <v>6.53</v>
      </c>
      <c r="AJ243">
        <v>1</v>
      </c>
      <c r="AK243">
        <v>1</v>
      </c>
      <c r="AL243">
        <v>1</v>
      </c>
      <c r="AN243">
        <v>0</v>
      </c>
      <c r="AO243">
        <v>1</v>
      </c>
      <c r="AP243">
        <v>0</v>
      </c>
      <c r="AQ243">
        <v>0</v>
      </c>
      <c r="AR243">
        <v>0</v>
      </c>
      <c r="AS243" t="s">
        <v>6</v>
      </c>
      <c r="AT243">
        <v>1.1E-4</v>
      </c>
      <c r="AU243" t="s">
        <v>6</v>
      </c>
      <c r="AV243">
        <v>0</v>
      </c>
      <c r="AW243">
        <v>2</v>
      </c>
      <c r="AX243">
        <v>16670763</v>
      </c>
      <c r="AY243">
        <v>1</v>
      </c>
      <c r="AZ243">
        <v>0</v>
      </c>
      <c r="BA243">
        <v>203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Y243*Source!I136</f>
        <v>1.1000000000000001E-3</v>
      </c>
      <c r="CY243">
        <f t="shared" si="57"/>
        <v>38200.5</v>
      </c>
      <c r="CZ243">
        <f t="shared" si="58"/>
        <v>5850</v>
      </c>
      <c r="DA243">
        <f t="shared" si="59"/>
        <v>6.53</v>
      </c>
      <c r="DB243">
        <v>0</v>
      </c>
    </row>
    <row r="244" spans="1:106" x14ac:dyDescent="0.2">
      <c r="A244">
        <f>ROW(Source!A136)</f>
        <v>136</v>
      </c>
      <c r="B244">
        <v>16670161</v>
      </c>
      <c r="C244">
        <v>16670750</v>
      </c>
      <c r="D244">
        <v>15167290</v>
      </c>
      <c r="E244">
        <v>1</v>
      </c>
      <c r="F244">
        <v>1</v>
      </c>
      <c r="G244">
        <v>1</v>
      </c>
      <c r="H244">
        <v>3</v>
      </c>
      <c r="I244" t="s">
        <v>552</v>
      </c>
      <c r="J244" t="s">
        <v>553</v>
      </c>
      <c r="K244" t="s">
        <v>554</v>
      </c>
      <c r="L244">
        <v>1346</v>
      </c>
      <c r="N244">
        <v>1009</v>
      </c>
      <c r="O244" t="s">
        <v>470</v>
      </c>
      <c r="P244" t="s">
        <v>470</v>
      </c>
      <c r="Q244">
        <v>1</v>
      </c>
      <c r="W244">
        <v>0</v>
      </c>
      <c r="X244">
        <v>-1475054620</v>
      </c>
      <c r="Y244">
        <v>2.8</v>
      </c>
      <c r="AA244">
        <v>27.16</v>
      </c>
      <c r="AB244">
        <v>0</v>
      </c>
      <c r="AC244">
        <v>0</v>
      </c>
      <c r="AD244">
        <v>0</v>
      </c>
      <c r="AE244">
        <v>4.16</v>
      </c>
      <c r="AF244">
        <v>0</v>
      </c>
      <c r="AG244">
        <v>0</v>
      </c>
      <c r="AH244">
        <v>0</v>
      </c>
      <c r="AI244">
        <v>6.53</v>
      </c>
      <c r="AJ244">
        <v>1</v>
      </c>
      <c r="AK244">
        <v>1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6</v>
      </c>
      <c r="AT244">
        <v>2.8</v>
      </c>
      <c r="AU244" t="s">
        <v>6</v>
      </c>
      <c r="AV244">
        <v>0</v>
      </c>
      <c r="AW244">
        <v>2</v>
      </c>
      <c r="AX244">
        <v>16670764</v>
      </c>
      <c r="AY244">
        <v>1</v>
      </c>
      <c r="AZ244">
        <v>0</v>
      </c>
      <c r="BA244">
        <v>204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Y244*Source!I136</f>
        <v>28</v>
      </c>
      <c r="CY244">
        <f t="shared" si="57"/>
        <v>27.16</v>
      </c>
      <c r="CZ244">
        <f t="shared" si="58"/>
        <v>4.16</v>
      </c>
      <c r="DA244">
        <f t="shared" si="59"/>
        <v>6.53</v>
      </c>
      <c r="DB244">
        <v>0</v>
      </c>
    </row>
    <row r="245" spans="1:106" x14ac:dyDescent="0.2">
      <c r="A245">
        <f>ROW(Source!A136)</f>
        <v>136</v>
      </c>
      <c r="B245">
        <v>16670161</v>
      </c>
      <c r="C245">
        <v>16670750</v>
      </c>
      <c r="D245">
        <v>15193722</v>
      </c>
      <c r="E245">
        <v>1</v>
      </c>
      <c r="F245">
        <v>1</v>
      </c>
      <c r="G245">
        <v>1</v>
      </c>
      <c r="H245">
        <v>3</v>
      </c>
      <c r="I245" t="s">
        <v>555</v>
      </c>
      <c r="J245" t="s">
        <v>556</v>
      </c>
      <c r="K245" t="s">
        <v>557</v>
      </c>
      <c r="L245">
        <v>1348</v>
      </c>
      <c r="N245">
        <v>1009</v>
      </c>
      <c r="O245" t="s">
        <v>477</v>
      </c>
      <c r="P245" t="s">
        <v>477</v>
      </c>
      <c r="Q245">
        <v>1000</v>
      </c>
      <c r="W245">
        <v>0</v>
      </c>
      <c r="X245">
        <v>1393047216</v>
      </c>
      <c r="Y245">
        <v>3.0000000000000001E-5</v>
      </c>
      <c r="AA245">
        <v>269101.3</v>
      </c>
      <c r="AB245">
        <v>0</v>
      </c>
      <c r="AC245">
        <v>0</v>
      </c>
      <c r="AD245">
        <v>0</v>
      </c>
      <c r="AE245">
        <v>41210</v>
      </c>
      <c r="AF245">
        <v>0</v>
      </c>
      <c r="AG245">
        <v>0</v>
      </c>
      <c r="AH245">
        <v>0</v>
      </c>
      <c r="AI245">
        <v>6.53</v>
      </c>
      <c r="AJ245">
        <v>1</v>
      </c>
      <c r="AK245">
        <v>1</v>
      </c>
      <c r="AL245">
        <v>1</v>
      </c>
      <c r="AN245">
        <v>0</v>
      </c>
      <c r="AO245">
        <v>1</v>
      </c>
      <c r="AP245">
        <v>0</v>
      </c>
      <c r="AQ245">
        <v>0</v>
      </c>
      <c r="AR245">
        <v>0</v>
      </c>
      <c r="AS245" t="s">
        <v>6</v>
      </c>
      <c r="AT245">
        <v>3.0000000000000001E-5</v>
      </c>
      <c r="AU245" t="s">
        <v>6</v>
      </c>
      <c r="AV245">
        <v>0</v>
      </c>
      <c r="AW245">
        <v>2</v>
      </c>
      <c r="AX245">
        <v>16670765</v>
      </c>
      <c r="AY245">
        <v>1</v>
      </c>
      <c r="AZ245">
        <v>0</v>
      </c>
      <c r="BA245">
        <v>205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Y245*Source!I136</f>
        <v>3.0000000000000003E-4</v>
      </c>
      <c r="CY245">
        <f t="shared" si="57"/>
        <v>269101.3</v>
      </c>
      <c r="CZ245">
        <f t="shared" si="58"/>
        <v>41210</v>
      </c>
      <c r="DA245">
        <f t="shared" si="59"/>
        <v>6.53</v>
      </c>
      <c r="DB245">
        <v>0</v>
      </c>
    </row>
    <row r="246" spans="1:106" x14ac:dyDescent="0.2">
      <c r="A246">
        <f>ROW(Source!A136)</f>
        <v>136</v>
      </c>
      <c r="B246">
        <v>16670161</v>
      </c>
      <c r="C246">
        <v>16670750</v>
      </c>
      <c r="D246">
        <v>15241567</v>
      </c>
      <c r="E246">
        <v>1</v>
      </c>
      <c r="F246">
        <v>1</v>
      </c>
      <c r="G246">
        <v>1</v>
      </c>
      <c r="H246">
        <v>3</v>
      </c>
      <c r="I246" t="s">
        <v>224</v>
      </c>
      <c r="J246" t="s">
        <v>226</v>
      </c>
      <c r="K246" t="s">
        <v>225</v>
      </c>
      <c r="L246">
        <v>1354</v>
      </c>
      <c r="N246">
        <v>1010</v>
      </c>
      <c r="O246" t="s">
        <v>113</v>
      </c>
      <c r="P246" t="s">
        <v>113</v>
      </c>
      <c r="Q246">
        <v>1</v>
      </c>
      <c r="W246">
        <v>0</v>
      </c>
      <c r="X246">
        <v>-565215675</v>
      </c>
      <c r="Y246">
        <v>0.4</v>
      </c>
      <c r="AA246">
        <v>506.08</v>
      </c>
      <c r="AB246">
        <v>0</v>
      </c>
      <c r="AC246">
        <v>0</v>
      </c>
      <c r="AD246">
        <v>0</v>
      </c>
      <c r="AE246">
        <v>77.5</v>
      </c>
      <c r="AF246">
        <v>0</v>
      </c>
      <c r="AG246">
        <v>0</v>
      </c>
      <c r="AH246">
        <v>0</v>
      </c>
      <c r="AI246">
        <v>6.53</v>
      </c>
      <c r="AJ246">
        <v>1</v>
      </c>
      <c r="AK246">
        <v>1</v>
      </c>
      <c r="AL246">
        <v>1</v>
      </c>
      <c r="AN246">
        <v>0</v>
      </c>
      <c r="AO246">
        <v>0</v>
      </c>
      <c r="AP246">
        <v>0</v>
      </c>
      <c r="AQ246">
        <v>0</v>
      </c>
      <c r="AR246">
        <v>0</v>
      </c>
      <c r="AS246" t="s">
        <v>6</v>
      </c>
      <c r="AT246">
        <v>0.4</v>
      </c>
      <c r="AU246" t="s">
        <v>6</v>
      </c>
      <c r="AV246">
        <v>0</v>
      </c>
      <c r="AW246">
        <v>1</v>
      </c>
      <c r="AX246">
        <v>-1</v>
      </c>
      <c r="AY246">
        <v>0</v>
      </c>
      <c r="AZ246">
        <v>0</v>
      </c>
      <c r="BA246" t="s">
        <v>6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Y246*Source!I136</f>
        <v>4</v>
      </c>
      <c r="CY246">
        <f t="shared" si="57"/>
        <v>506.08</v>
      </c>
      <c r="CZ246">
        <f t="shared" si="58"/>
        <v>77.5</v>
      </c>
      <c r="DA246">
        <f t="shared" si="59"/>
        <v>6.53</v>
      </c>
      <c r="DB246">
        <v>0</v>
      </c>
    </row>
    <row r="247" spans="1:106" x14ac:dyDescent="0.2">
      <c r="A247">
        <f>ROW(Source!A136)</f>
        <v>136</v>
      </c>
      <c r="B247">
        <v>16670161</v>
      </c>
      <c r="C247">
        <v>16670750</v>
      </c>
      <c r="D247">
        <v>15241568</v>
      </c>
      <c r="E247">
        <v>1</v>
      </c>
      <c r="F247">
        <v>1</v>
      </c>
      <c r="G247">
        <v>1</v>
      </c>
      <c r="H247">
        <v>3</v>
      </c>
      <c r="I247" t="s">
        <v>228</v>
      </c>
      <c r="J247" t="s">
        <v>230</v>
      </c>
      <c r="K247" t="s">
        <v>229</v>
      </c>
      <c r="L247">
        <v>1354</v>
      </c>
      <c r="N247">
        <v>1010</v>
      </c>
      <c r="O247" t="s">
        <v>113</v>
      </c>
      <c r="P247" t="s">
        <v>113</v>
      </c>
      <c r="Q247">
        <v>1</v>
      </c>
      <c r="W247">
        <v>0</v>
      </c>
      <c r="X247">
        <v>1195371755</v>
      </c>
      <c r="Y247">
        <v>0.2</v>
      </c>
      <c r="AA247">
        <v>1012.15</v>
      </c>
      <c r="AB247">
        <v>0</v>
      </c>
      <c r="AC247">
        <v>0</v>
      </c>
      <c r="AD247">
        <v>0</v>
      </c>
      <c r="AE247">
        <v>155</v>
      </c>
      <c r="AF247">
        <v>0</v>
      </c>
      <c r="AG247">
        <v>0</v>
      </c>
      <c r="AH247">
        <v>0</v>
      </c>
      <c r="AI247">
        <v>6.53</v>
      </c>
      <c r="AJ247">
        <v>1</v>
      </c>
      <c r="AK247">
        <v>1</v>
      </c>
      <c r="AL247">
        <v>1</v>
      </c>
      <c r="AN247">
        <v>0</v>
      </c>
      <c r="AO247">
        <v>0</v>
      </c>
      <c r="AP247">
        <v>0</v>
      </c>
      <c r="AQ247">
        <v>0</v>
      </c>
      <c r="AR247">
        <v>0</v>
      </c>
      <c r="AS247" t="s">
        <v>6</v>
      </c>
      <c r="AT247">
        <v>0.2</v>
      </c>
      <c r="AU247" t="s">
        <v>6</v>
      </c>
      <c r="AV247">
        <v>0</v>
      </c>
      <c r="AW247">
        <v>1</v>
      </c>
      <c r="AX247">
        <v>-1</v>
      </c>
      <c r="AY247">
        <v>0</v>
      </c>
      <c r="AZ247">
        <v>0</v>
      </c>
      <c r="BA247" t="s">
        <v>6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Y247*Source!I136</f>
        <v>2</v>
      </c>
      <c r="CY247">
        <f t="shared" si="57"/>
        <v>1012.15</v>
      </c>
      <c r="CZ247">
        <f t="shared" si="58"/>
        <v>155</v>
      </c>
      <c r="DA247">
        <f t="shared" si="59"/>
        <v>6.53</v>
      </c>
      <c r="DB247">
        <v>0</v>
      </c>
    </row>
    <row r="248" spans="1:106" x14ac:dyDescent="0.2">
      <c r="A248">
        <f>ROW(Source!A136)</f>
        <v>136</v>
      </c>
      <c r="B248">
        <v>16670161</v>
      </c>
      <c r="C248">
        <v>16670750</v>
      </c>
      <c r="D248">
        <v>15241569</v>
      </c>
      <c r="E248">
        <v>1</v>
      </c>
      <c r="F248">
        <v>1</v>
      </c>
      <c r="G248">
        <v>1</v>
      </c>
      <c r="H248">
        <v>3</v>
      </c>
      <c r="I248" t="s">
        <v>220</v>
      </c>
      <c r="J248" t="s">
        <v>222</v>
      </c>
      <c r="K248" t="s">
        <v>221</v>
      </c>
      <c r="L248">
        <v>1354</v>
      </c>
      <c r="N248">
        <v>1010</v>
      </c>
      <c r="O248" t="s">
        <v>113</v>
      </c>
      <c r="P248" t="s">
        <v>113</v>
      </c>
      <c r="Q248">
        <v>1</v>
      </c>
      <c r="W248">
        <v>0</v>
      </c>
      <c r="X248">
        <v>-1868730208</v>
      </c>
      <c r="Y248">
        <v>0.2</v>
      </c>
      <c r="AA248">
        <v>1505.23</v>
      </c>
      <c r="AB248">
        <v>0</v>
      </c>
      <c r="AC248">
        <v>0</v>
      </c>
      <c r="AD248">
        <v>0</v>
      </c>
      <c r="AE248">
        <v>230.51</v>
      </c>
      <c r="AF248">
        <v>0</v>
      </c>
      <c r="AG248">
        <v>0</v>
      </c>
      <c r="AH248">
        <v>0</v>
      </c>
      <c r="AI248">
        <v>6.53</v>
      </c>
      <c r="AJ248">
        <v>1</v>
      </c>
      <c r="AK248">
        <v>1</v>
      </c>
      <c r="AL248">
        <v>1</v>
      </c>
      <c r="AN248">
        <v>0</v>
      </c>
      <c r="AO248">
        <v>0</v>
      </c>
      <c r="AP248">
        <v>0</v>
      </c>
      <c r="AQ248">
        <v>0</v>
      </c>
      <c r="AR248">
        <v>0</v>
      </c>
      <c r="AS248" t="s">
        <v>6</v>
      </c>
      <c r="AT248">
        <v>0.2</v>
      </c>
      <c r="AU248" t="s">
        <v>6</v>
      </c>
      <c r="AV248">
        <v>0</v>
      </c>
      <c r="AW248">
        <v>1</v>
      </c>
      <c r="AX248">
        <v>-1</v>
      </c>
      <c r="AY248">
        <v>0</v>
      </c>
      <c r="AZ248">
        <v>0</v>
      </c>
      <c r="BA248" t="s">
        <v>6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Y248*Source!I136</f>
        <v>2</v>
      </c>
      <c r="CY248">
        <f t="shared" si="57"/>
        <v>1505.23</v>
      </c>
      <c r="CZ248">
        <f t="shared" si="58"/>
        <v>230.51</v>
      </c>
      <c r="DA248">
        <f t="shared" si="59"/>
        <v>6.53</v>
      </c>
      <c r="DB248">
        <v>0</v>
      </c>
    </row>
    <row r="249" spans="1:106" x14ac:dyDescent="0.2">
      <c r="A249">
        <f>ROW(Source!A136)</f>
        <v>136</v>
      </c>
      <c r="B249">
        <v>16670161</v>
      </c>
      <c r="C249">
        <v>16670750</v>
      </c>
      <c r="D249">
        <v>15241573</v>
      </c>
      <c r="E249">
        <v>1</v>
      </c>
      <c r="F249">
        <v>1</v>
      </c>
      <c r="G249">
        <v>1</v>
      </c>
      <c r="H249">
        <v>3</v>
      </c>
      <c r="I249" t="s">
        <v>232</v>
      </c>
      <c r="J249" t="s">
        <v>234</v>
      </c>
      <c r="K249" t="s">
        <v>233</v>
      </c>
      <c r="L249">
        <v>1354</v>
      </c>
      <c r="N249">
        <v>1010</v>
      </c>
      <c r="O249" t="s">
        <v>113</v>
      </c>
      <c r="P249" t="s">
        <v>113</v>
      </c>
      <c r="Q249">
        <v>1</v>
      </c>
      <c r="W249">
        <v>0</v>
      </c>
      <c r="X249">
        <v>163678377</v>
      </c>
      <c r="Y249">
        <v>0.2</v>
      </c>
      <c r="AA249">
        <v>5541.95</v>
      </c>
      <c r="AB249">
        <v>0</v>
      </c>
      <c r="AC249">
        <v>0</v>
      </c>
      <c r="AD249">
        <v>0</v>
      </c>
      <c r="AE249">
        <v>848.69</v>
      </c>
      <c r="AF249">
        <v>0</v>
      </c>
      <c r="AG249">
        <v>0</v>
      </c>
      <c r="AH249">
        <v>0</v>
      </c>
      <c r="AI249">
        <v>6.53</v>
      </c>
      <c r="AJ249">
        <v>1</v>
      </c>
      <c r="AK249">
        <v>1</v>
      </c>
      <c r="AL249">
        <v>1</v>
      </c>
      <c r="AN249">
        <v>0</v>
      </c>
      <c r="AO249">
        <v>0</v>
      </c>
      <c r="AP249">
        <v>0</v>
      </c>
      <c r="AQ249">
        <v>0</v>
      </c>
      <c r="AR249">
        <v>0</v>
      </c>
      <c r="AS249" t="s">
        <v>6</v>
      </c>
      <c r="AT249">
        <v>0.2</v>
      </c>
      <c r="AU249" t="s">
        <v>6</v>
      </c>
      <c r="AV249">
        <v>0</v>
      </c>
      <c r="AW249">
        <v>1</v>
      </c>
      <c r="AX249">
        <v>-1</v>
      </c>
      <c r="AY249">
        <v>0</v>
      </c>
      <c r="AZ249">
        <v>0</v>
      </c>
      <c r="BA249" t="s">
        <v>6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Y249*Source!I136</f>
        <v>2</v>
      </c>
      <c r="CY249">
        <f t="shared" si="57"/>
        <v>5541.95</v>
      </c>
      <c r="CZ249">
        <f t="shared" si="58"/>
        <v>848.69</v>
      </c>
      <c r="DA249">
        <f t="shared" si="59"/>
        <v>6.53</v>
      </c>
      <c r="DB249">
        <v>0</v>
      </c>
    </row>
    <row r="250" spans="1:106" x14ac:dyDescent="0.2">
      <c r="A250">
        <f>ROW(Source!A136)</f>
        <v>136</v>
      </c>
      <c r="B250">
        <v>16670161</v>
      </c>
      <c r="C250">
        <v>16670750</v>
      </c>
      <c r="D250">
        <v>15164559</v>
      </c>
      <c r="E250">
        <v>17</v>
      </c>
      <c r="F250">
        <v>1</v>
      </c>
      <c r="G250">
        <v>1</v>
      </c>
      <c r="H250">
        <v>3</v>
      </c>
      <c r="I250" t="s">
        <v>481</v>
      </c>
      <c r="J250" t="s">
        <v>6</v>
      </c>
      <c r="K250" t="s">
        <v>482</v>
      </c>
      <c r="L250">
        <v>1374</v>
      </c>
      <c r="N250">
        <v>1013</v>
      </c>
      <c r="O250" t="s">
        <v>483</v>
      </c>
      <c r="P250" t="s">
        <v>483</v>
      </c>
      <c r="Q250">
        <v>1</v>
      </c>
      <c r="W250">
        <v>0</v>
      </c>
      <c r="X250">
        <v>-1731369543</v>
      </c>
      <c r="Y250">
        <v>0.4</v>
      </c>
      <c r="AA250">
        <v>1</v>
      </c>
      <c r="AB250">
        <v>0</v>
      </c>
      <c r="AC250">
        <v>0</v>
      </c>
      <c r="AD250">
        <v>0</v>
      </c>
      <c r="AE250">
        <v>1</v>
      </c>
      <c r="AF250">
        <v>0</v>
      </c>
      <c r="AG250">
        <v>0</v>
      </c>
      <c r="AH250">
        <v>0</v>
      </c>
      <c r="AI250">
        <v>1</v>
      </c>
      <c r="AJ250">
        <v>1</v>
      </c>
      <c r="AK250">
        <v>1</v>
      </c>
      <c r="AL250">
        <v>1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6</v>
      </c>
      <c r="AT250">
        <v>0.4</v>
      </c>
      <c r="AU250" t="s">
        <v>6</v>
      </c>
      <c r="AV250">
        <v>0</v>
      </c>
      <c r="AW250">
        <v>2</v>
      </c>
      <c r="AX250">
        <v>16670766</v>
      </c>
      <c r="AY250">
        <v>1</v>
      </c>
      <c r="AZ250">
        <v>0</v>
      </c>
      <c r="BA250">
        <v>206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Y250*Source!I136</f>
        <v>4</v>
      </c>
      <c r="CY250">
        <f t="shared" si="57"/>
        <v>1</v>
      </c>
      <c r="CZ250">
        <f t="shared" si="58"/>
        <v>1</v>
      </c>
      <c r="DA250">
        <f t="shared" si="59"/>
        <v>1</v>
      </c>
      <c r="DB250">
        <v>0</v>
      </c>
    </row>
    <row r="251" spans="1:106" x14ac:dyDescent="0.2">
      <c r="A251">
        <f>ROW(Source!A145)</f>
        <v>145</v>
      </c>
      <c r="B251">
        <v>16670159</v>
      </c>
      <c r="C251">
        <v>16670771</v>
      </c>
      <c r="D251">
        <v>15478766</v>
      </c>
      <c r="E251">
        <v>1</v>
      </c>
      <c r="F251">
        <v>1</v>
      </c>
      <c r="G251">
        <v>1</v>
      </c>
      <c r="H251">
        <v>1</v>
      </c>
      <c r="I251" t="s">
        <v>558</v>
      </c>
      <c r="J251" t="s">
        <v>6</v>
      </c>
      <c r="K251" t="s">
        <v>559</v>
      </c>
      <c r="L251">
        <v>1191</v>
      </c>
      <c r="N251">
        <v>1013</v>
      </c>
      <c r="O251" t="s">
        <v>466</v>
      </c>
      <c r="P251" t="s">
        <v>466</v>
      </c>
      <c r="Q251">
        <v>1</v>
      </c>
      <c r="W251">
        <v>0</v>
      </c>
      <c r="X251">
        <v>1446053411</v>
      </c>
      <c r="Y251">
        <v>10.1</v>
      </c>
      <c r="AA251">
        <v>0</v>
      </c>
      <c r="AB251">
        <v>0</v>
      </c>
      <c r="AC251">
        <v>0</v>
      </c>
      <c r="AD251">
        <v>11.09</v>
      </c>
      <c r="AE251">
        <v>0</v>
      </c>
      <c r="AF251">
        <v>0</v>
      </c>
      <c r="AG251">
        <v>0</v>
      </c>
      <c r="AH251">
        <v>11.09</v>
      </c>
      <c r="AI251">
        <v>1</v>
      </c>
      <c r="AJ251">
        <v>1</v>
      </c>
      <c r="AK251">
        <v>1</v>
      </c>
      <c r="AL251">
        <v>1</v>
      </c>
      <c r="AN251">
        <v>0</v>
      </c>
      <c r="AO251">
        <v>1</v>
      </c>
      <c r="AP251">
        <v>0</v>
      </c>
      <c r="AQ251">
        <v>0</v>
      </c>
      <c r="AR251">
        <v>0</v>
      </c>
      <c r="AS251" t="s">
        <v>6</v>
      </c>
      <c r="AT251">
        <v>10.1</v>
      </c>
      <c r="AU251" t="s">
        <v>6</v>
      </c>
      <c r="AV251">
        <v>1</v>
      </c>
      <c r="AW251">
        <v>2</v>
      </c>
      <c r="AX251">
        <v>16670789</v>
      </c>
      <c r="AY251">
        <v>1</v>
      </c>
      <c r="AZ251">
        <v>0</v>
      </c>
      <c r="BA251">
        <v>207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Y251*Source!I145</f>
        <v>10.1</v>
      </c>
      <c r="CY251">
        <f>AD251</f>
        <v>11.09</v>
      </c>
      <c r="CZ251">
        <f>AH251</f>
        <v>11.09</v>
      </c>
      <c r="DA251">
        <f>AL251</f>
        <v>1</v>
      </c>
      <c r="DB251">
        <v>0</v>
      </c>
    </row>
    <row r="252" spans="1:106" x14ac:dyDescent="0.2">
      <c r="A252">
        <f>ROW(Source!A145)</f>
        <v>145</v>
      </c>
      <c r="B252">
        <v>16670159</v>
      </c>
      <c r="C252">
        <v>16670771</v>
      </c>
      <c r="D252">
        <v>15430395</v>
      </c>
      <c r="E252">
        <v>1</v>
      </c>
      <c r="F252">
        <v>1</v>
      </c>
      <c r="G252">
        <v>1</v>
      </c>
      <c r="H252">
        <v>1</v>
      </c>
      <c r="I252" t="s">
        <v>501</v>
      </c>
      <c r="J252" t="s">
        <v>6</v>
      </c>
      <c r="K252" t="s">
        <v>502</v>
      </c>
      <c r="L252">
        <v>1191</v>
      </c>
      <c r="N252">
        <v>1013</v>
      </c>
      <c r="O252" t="s">
        <v>466</v>
      </c>
      <c r="P252" t="s">
        <v>466</v>
      </c>
      <c r="Q252">
        <v>1</v>
      </c>
      <c r="W252">
        <v>0</v>
      </c>
      <c r="X252">
        <v>-1417349443</v>
      </c>
      <c r="Y252">
        <v>0.44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1</v>
      </c>
      <c r="AJ252">
        <v>1</v>
      </c>
      <c r="AK252">
        <v>1</v>
      </c>
      <c r="AL252">
        <v>1</v>
      </c>
      <c r="AN252">
        <v>0</v>
      </c>
      <c r="AO252">
        <v>1</v>
      </c>
      <c r="AP252">
        <v>0</v>
      </c>
      <c r="AQ252">
        <v>0</v>
      </c>
      <c r="AR252">
        <v>0</v>
      </c>
      <c r="AS252" t="s">
        <v>6</v>
      </c>
      <c r="AT252">
        <v>0.44</v>
      </c>
      <c r="AU252" t="s">
        <v>6</v>
      </c>
      <c r="AV252">
        <v>2</v>
      </c>
      <c r="AW252">
        <v>2</v>
      </c>
      <c r="AX252">
        <v>16670790</v>
      </c>
      <c r="AY252">
        <v>1</v>
      </c>
      <c r="AZ252">
        <v>0</v>
      </c>
      <c r="BA252">
        <v>208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Y252*Source!I145</f>
        <v>0.44</v>
      </c>
      <c r="CY252">
        <f>AD252</f>
        <v>0</v>
      </c>
      <c r="CZ252">
        <f>AH252</f>
        <v>0</v>
      </c>
      <c r="DA252">
        <f>AL252</f>
        <v>1</v>
      </c>
      <c r="DB252">
        <v>0</v>
      </c>
    </row>
    <row r="253" spans="1:106" x14ac:dyDescent="0.2">
      <c r="A253">
        <f>ROW(Source!A145)</f>
        <v>145</v>
      </c>
      <c r="B253">
        <v>16670159</v>
      </c>
      <c r="C253">
        <v>16670771</v>
      </c>
      <c r="D253">
        <v>15247905</v>
      </c>
      <c r="E253">
        <v>1</v>
      </c>
      <c r="F253">
        <v>1</v>
      </c>
      <c r="G253">
        <v>1</v>
      </c>
      <c r="H253">
        <v>2</v>
      </c>
      <c r="I253" t="s">
        <v>522</v>
      </c>
      <c r="J253" t="s">
        <v>523</v>
      </c>
      <c r="K253" t="s">
        <v>524</v>
      </c>
      <c r="L253">
        <v>1368</v>
      </c>
      <c r="N253">
        <v>1011</v>
      </c>
      <c r="O253" t="s">
        <v>506</v>
      </c>
      <c r="P253" t="s">
        <v>506</v>
      </c>
      <c r="Q253">
        <v>1</v>
      </c>
      <c r="W253">
        <v>0</v>
      </c>
      <c r="X253">
        <v>1225731627</v>
      </c>
      <c r="Y253">
        <v>0.44</v>
      </c>
      <c r="AA253">
        <v>0</v>
      </c>
      <c r="AB253">
        <v>89.99</v>
      </c>
      <c r="AC253">
        <v>10.06</v>
      </c>
      <c r="AD253">
        <v>0</v>
      </c>
      <c r="AE253">
        <v>0</v>
      </c>
      <c r="AF253">
        <v>89.99</v>
      </c>
      <c r="AG253">
        <v>10.06</v>
      </c>
      <c r="AH253">
        <v>0</v>
      </c>
      <c r="AI253">
        <v>1</v>
      </c>
      <c r="AJ253">
        <v>1</v>
      </c>
      <c r="AK253">
        <v>1</v>
      </c>
      <c r="AL253">
        <v>1</v>
      </c>
      <c r="AN253">
        <v>0</v>
      </c>
      <c r="AO253">
        <v>1</v>
      </c>
      <c r="AP253">
        <v>0</v>
      </c>
      <c r="AQ253">
        <v>0</v>
      </c>
      <c r="AR253">
        <v>0</v>
      </c>
      <c r="AS253" t="s">
        <v>6</v>
      </c>
      <c r="AT253">
        <v>0.44</v>
      </c>
      <c r="AU253" t="s">
        <v>6</v>
      </c>
      <c r="AV253">
        <v>0</v>
      </c>
      <c r="AW253">
        <v>2</v>
      </c>
      <c r="AX253">
        <v>16670791</v>
      </c>
      <c r="AY253">
        <v>1</v>
      </c>
      <c r="AZ253">
        <v>0</v>
      </c>
      <c r="BA253">
        <v>209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Y253*Source!I145</f>
        <v>0.44</v>
      </c>
      <c r="CY253">
        <f>AB253</f>
        <v>89.99</v>
      </c>
      <c r="CZ253">
        <f>AF253</f>
        <v>89.99</v>
      </c>
      <c r="DA253">
        <f>AJ253</f>
        <v>1</v>
      </c>
      <c r="DB253">
        <v>0</v>
      </c>
    </row>
    <row r="254" spans="1:106" x14ac:dyDescent="0.2">
      <c r="A254">
        <f>ROW(Source!A145)</f>
        <v>145</v>
      </c>
      <c r="B254">
        <v>16670159</v>
      </c>
      <c r="C254">
        <v>16670771</v>
      </c>
      <c r="D254">
        <v>15165918</v>
      </c>
      <c r="E254">
        <v>1</v>
      </c>
      <c r="F254">
        <v>1</v>
      </c>
      <c r="G254">
        <v>1</v>
      </c>
      <c r="H254">
        <v>3</v>
      </c>
      <c r="I254" t="s">
        <v>467</v>
      </c>
      <c r="J254" t="s">
        <v>468</v>
      </c>
      <c r="K254" t="s">
        <v>469</v>
      </c>
      <c r="L254">
        <v>1346</v>
      </c>
      <c r="N254">
        <v>1009</v>
      </c>
      <c r="O254" t="s">
        <v>470</v>
      </c>
      <c r="P254" t="s">
        <v>470</v>
      </c>
      <c r="Q254">
        <v>1</v>
      </c>
      <c r="W254">
        <v>0</v>
      </c>
      <c r="X254">
        <v>1559187994</v>
      </c>
      <c r="Y254">
        <v>0.01</v>
      </c>
      <c r="AA254">
        <v>27.74</v>
      </c>
      <c r="AB254">
        <v>0</v>
      </c>
      <c r="AC254">
        <v>0</v>
      </c>
      <c r="AD254">
        <v>0</v>
      </c>
      <c r="AE254">
        <v>27.74</v>
      </c>
      <c r="AF254">
        <v>0</v>
      </c>
      <c r="AG254">
        <v>0</v>
      </c>
      <c r="AH254">
        <v>0</v>
      </c>
      <c r="AI254">
        <v>1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6</v>
      </c>
      <c r="AT254">
        <v>0.01</v>
      </c>
      <c r="AU254" t="s">
        <v>6</v>
      </c>
      <c r="AV254">
        <v>0</v>
      </c>
      <c r="AW254">
        <v>2</v>
      </c>
      <c r="AX254">
        <v>16670792</v>
      </c>
      <c r="AY254">
        <v>1</v>
      </c>
      <c r="AZ254">
        <v>0</v>
      </c>
      <c r="BA254">
        <v>210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Y254*Source!I145</f>
        <v>0.01</v>
      </c>
      <c r="CY254">
        <f t="shared" ref="CY254:CY267" si="60">AA254</f>
        <v>27.74</v>
      </c>
      <c r="CZ254">
        <f t="shared" ref="CZ254:CZ267" si="61">AE254</f>
        <v>27.74</v>
      </c>
      <c r="DA254">
        <f t="shared" ref="DA254:DA267" si="62">AI254</f>
        <v>1</v>
      </c>
      <c r="DB254">
        <v>0</v>
      </c>
    </row>
    <row r="255" spans="1:106" x14ac:dyDescent="0.2">
      <c r="A255">
        <f>ROW(Source!A145)</f>
        <v>145</v>
      </c>
      <c r="B255">
        <v>16670159</v>
      </c>
      <c r="C255">
        <v>16670771</v>
      </c>
      <c r="D255">
        <v>15167589</v>
      </c>
      <c r="E255">
        <v>1</v>
      </c>
      <c r="F255">
        <v>1</v>
      </c>
      <c r="G255">
        <v>1</v>
      </c>
      <c r="H255">
        <v>3</v>
      </c>
      <c r="I255" t="s">
        <v>490</v>
      </c>
      <c r="J255" t="s">
        <v>491</v>
      </c>
      <c r="K255" t="s">
        <v>492</v>
      </c>
      <c r="L255">
        <v>1346</v>
      </c>
      <c r="N255">
        <v>1009</v>
      </c>
      <c r="O255" t="s">
        <v>470</v>
      </c>
      <c r="P255" t="s">
        <v>470</v>
      </c>
      <c r="Q255">
        <v>1</v>
      </c>
      <c r="W255">
        <v>0</v>
      </c>
      <c r="X255">
        <v>-2124370092</v>
      </c>
      <c r="Y255">
        <v>0.02</v>
      </c>
      <c r="AA255">
        <v>91.29</v>
      </c>
      <c r="AB255">
        <v>0</v>
      </c>
      <c r="AC255">
        <v>0</v>
      </c>
      <c r="AD255">
        <v>0</v>
      </c>
      <c r="AE255">
        <v>91.29</v>
      </c>
      <c r="AF255">
        <v>0</v>
      </c>
      <c r="AG255">
        <v>0</v>
      </c>
      <c r="AH255">
        <v>0</v>
      </c>
      <c r="AI255">
        <v>1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0</v>
      </c>
      <c r="AQ255">
        <v>0</v>
      </c>
      <c r="AR255">
        <v>0</v>
      </c>
      <c r="AS255" t="s">
        <v>6</v>
      </c>
      <c r="AT255">
        <v>0.02</v>
      </c>
      <c r="AU255" t="s">
        <v>6</v>
      </c>
      <c r="AV255">
        <v>0</v>
      </c>
      <c r="AW255">
        <v>2</v>
      </c>
      <c r="AX255">
        <v>16670793</v>
      </c>
      <c r="AY255">
        <v>1</v>
      </c>
      <c r="AZ255">
        <v>0</v>
      </c>
      <c r="BA255">
        <v>211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Y255*Source!I145</f>
        <v>0.02</v>
      </c>
      <c r="CY255">
        <f t="shared" si="60"/>
        <v>91.29</v>
      </c>
      <c r="CZ255">
        <f t="shared" si="61"/>
        <v>91.29</v>
      </c>
      <c r="DA255">
        <f t="shared" si="62"/>
        <v>1</v>
      </c>
      <c r="DB255">
        <v>0</v>
      </c>
    </row>
    <row r="256" spans="1:106" x14ac:dyDescent="0.2">
      <c r="A256">
        <f>ROW(Source!A145)</f>
        <v>145</v>
      </c>
      <c r="B256">
        <v>16670159</v>
      </c>
      <c r="C256">
        <v>16670771</v>
      </c>
      <c r="D256">
        <v>15169942</v>
      </c>
      <c r="E256">
        <v>1</v>
      </c>
      <c r="F256">
        <v>1</v>
      </c>
      <c r="G256">
        <v>1</v>
      </c>
      <c r="H256">
        <v>3</v>
      </c>
      <c r="I256" t="s">
        <v>537</v>
      </c>
      <c r="J256" t="s">
        <v>538</v>
      </c>
      <c r="K256" t="s">
        <v>539</v>
      </c>
      <c r="L256">
        <v>1346</v>
      </c>
      <c r="N256">
        <v>1009</v>
      </c>
      <c r="O256" t="s">
        <v>470</v>
      </c>
      <c r="P256" t="s">
        <v>470</v>
      </c>
      <c r="Q256">
        <v>1</v>
      </c>
      <c r="W256">
        <v>0</v>
      </c>
      <c r="X256">
        <v>103900845</v>
      </c>
      <c r="Y256">
        <v>0.3</v>
      </c>
      <c r="AA256">
        <v>9.0399999999999991</v>
      </c>
      <c r="AB256">
        <v>0</v>
      </c>
      <c r="AC256">
        <v>0</v>
      </c>
      <c r="AD256">
        <v>0</v>
      </c>
      <c r="AE256">
        <v>9.0399999999999991</v>
      </c>
      <c r="AF256">
        <v>0</v>
      </c>
      <c r="AG256">
        <v>0</v>
      </c>
      <c r="AH256">
        <v>0</v>
      </c>
      <c r="AI256">
        <v>1</v>
      </c>
      <c r="AJ256">
        <v>1</v>
      </c>
      <c r="AK256">
        <v>1</v>
      </c>
      <c r="AL256">
        <v>1</v>
      </c>
      <c r="AN256">
        <v>0</v>
      </c>
      <c r="AO256">
        <v>1</v>
      </c>
      <c r="AP256">
        <v>0</v>
      </c>
      <c r="AQ256">
        <v>0</v>
      </c>
      <c r="AR256">
        <v>0</v>
      </c>
      <c r="AS256" t="s">
        <v>6</v>
      </c>
      <c r="AT256">
        <v>0.3</v>
      </c>
      <c r="AU256" t="s">
        <v>6</v>
      </c>
      <c r="AV256">
        <v>0</v>
      </c>
      <c r="AW256">
        <v>2</v>
      </c>
      <c r="AX256">
        <v>16670794</v>
      </c>
      <c r="AY256">
        <v>1</v>
      </c>
      <c r="AZ256">
        <v>0</v>
      </c>
      <c r="BA256">
        <v>212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Y256*Source!I145</f>
        <v>0.3</v>
      </c>
      <c r="CY256">
        <f t="shared" si="60"/>
        <v>9.0399999999999991</v>
      </c>
      <c r="CZ256">
        <f t="shared" si="61"/>
        <v>9.0399999999999991</v>
      </c>
      <c r="DA256">
        <f t="shared" si="62"/>
        <v>1</v>
      </c>
      <c r="DB256">
        <v>0</v>
      </c>
    </row>
    <row r="257" spans="1:106" x14ac:dyDescent="0.2">
      <c r="A257">
        <f>ROW(Source!A145)</f>
        <v>145</v>
      </c>
      <c r="B257">
        <v>16670159</v>
      </c>
      <c r="C257">
        <v>16670771</v>
      </c>
      <c r="D257">
        <v>15170072</v>
      </c>
      <c r="E257">
        <v>1</v>
      </c>
      <c r="F257">
        <v>1</v>
      </c>
      <c r="G257">
        <v>1</v>
      </c>
      <c r="H257">
        <v>3</v>
      </c>
      <c r="I257" t="s">
        <v>471</v>
      </c>
      <c r="J257" t="s">
        <v>472</v>
      </c>
      <c r="K257" t="s">
        <v>473</v>
      </c>
      <c r="L257">
        <v>1355</v>
      </c>
      <c r="N257">
        <v>1010</v>
      </c>
      <c r="O257" t="s">
        <v>371</v>
      </c>
      <c r="P257" t="s">
        <v>371</v>
      </c>
      <c r="Q257">
        <v>100</v>
      </c>
      <c r="W257">
        <v>0</v>
      </c>
      <c r="X257">
        <v>-66531260</v>
      </c>
      <c r="Y257">
        <v>0.1</v>
      </c>
      <c r="AA257">
        <v>83</v>
      </c>
      <c r="AB257">
        <v>0</v>
      </c>
      <c r="AC257">
        <v>0</v>
      </c>
      <c r="AD257">
        <v>0</v>
      </c>
      <c r="AE257">
        <v>83</v>
      </c>
      <c r="AF257">
        <v>0</v>
      </c>
      <c r="AG257">
        <v>0</v>
      </c>
      <c r="AH257">
        <v>0</v>
      </c>
      <c r="AI257">
        <v>1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6</v>
      </c>
      <c r="AT257">
        <v>0.1</v>
      </c>
      <c r="AU257" t="s">
        <v>6</v>
      </c>
      <c r="AV257">
        <v>0</v>
      </c>
      <c r="AW257">
        <v>2</v>
      </c>
      <c r="AX257">
        <v>16670795</v>
      </c>
      <c r="AY257">
        <v>1</v>
      </c>
      <c r="AZ257">
        <v>0</v>
      </c>
      <c r="BA257">
        <v>213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Y257*Source!I145</f>
        <v>0.1</v>
      </c>
      <c r="CY257">
        <f t="shared" si="60"/>
        <v>83</v>
      </c>
      <c r="CZ257">
        <f t="shared" si="61"/>
        <v>83</v>
      </c>
      <c r="DA257">
        <f t="shared" si="62"/>
        <v>1</v>
      </c>
      <c r="DB257">
        <v>0</v>
      </c>
    </row>
    <row r="258" spans="1:106" x14ac:dyDescent="0.2">
      <c r="A258">
        <f>ROW(Source!A145)</f>
        <v>145</v>
      </c>
      <c r="B258">
        <v>16670159</v>
      </c>
      <c r="C258">
        <v>16670771</v>
      </c>
      <c r="D258">
        <v>15171982</v>
      </c>
      <c r="E258">
        <v>1</v>
      </c>
      <c r="F258">
        <v>1</v>
      </c>
      <c r="G258">
        <v>1</v>
      </c>
      <c r="H258">
        <v>3</v>
      </c>
      <c r="I258" t="s">
        <v>474</v>
      </c>
      <c r="J258" t="s">
        <v>475</v>
      </c>
      <c r="K258" t="s">
        <v>476</v>
      </c>
      <c r="L258">
        <v>1348</v>
      </c>
      <c r="N258">
        <v>1009</v>
      </c>
      <c r="O258" t="s">
        <v>477</v>
      </c>
      <c r="P258" t="s">
        <v>477</v>
      </c>
      <c r="Q258">
        <v>1000</v>
      </c>
      <c r="W258">
        <v>0</v>
      </c>
      <c r="X258">
        <v>-1421715385</v>
      </c>
      <c r="Y258">
        <v>2.9999999999999997E-4</v>
      </c>
      <c r="AA258">
        <v>729.98</v>
      </c>
      <c r="AB258">
        <v>0</v>
      </c>
      <c r="AC258">
        <v>0</v>
      </c>
      <c r="AD258">
        <v>0</v>
      </c>
      <c r="AE258">
        <v>729.98</v>
      </c>
      <c r="AF258">
        <v>0</v>
      </c>
      <c r="AG258">
        <v>0</v>
      </c>
      <c r="AH258">
        <v>0</v>
      </c>
      <c r="AI258">
        <v>1</v>
      </c>
      <c r="AJ258">
        <v>1</v>
      </c>
      <c r="AK258">
        <v>1</v>
      </c>
      <c r="AL258">
        <v>1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6</v>
      </c>
      <c r="AT258">
        <v>2.9999999999999997E-4</v>
      </c>
      <c r="AU258" t="s">
        <v>6</v>
      </c>
      <c r="AV258">
        <v>0</v>
      </c>
      <c r="AW258">
        <v>2</v>
      </c>
      <c r="AX258">
        <v>16670796</v>
      </c>
      <c r="AY258">
        <v>1</v>
      </c>
      <c r="AZ258">
        <v>0</v>
      </c>
      <c r="BA258">
        <v>214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Y258*Source!I145</f>
        <v>2.9999999999999997E-4</v>
      </c>
      <c r="CY258">
        <f t="shared" si="60"/>
        <v>729.98</v>
      </c>
      <c r="CZ258">
        <f t="shared" si="61"/>
        <v>729.98</v>
      </c>
      <c r="DA258">
        <f t="shared" si="62"/>
        <v>1</v>
      </c>
      <c r="DB258">
        <v>0</v>
      </c>
    </row>
    <row r="259" spans="1:106" x14ac:dyDescent="0.2">
      <c r="A259">
        <f>ROW(Source!A145)</f>
        <v>145</v>
      </c>
      <c r="B259">
        <v>16670159</v>
      </c>
      <c r="C259">
        <v>16670771</v>
      </c>
      <c r="D259">
        <v>15194723</v>
      </c>
      <c r="E259">
        <v>1</v>
      </c>
      <c r="F259">
        <v>1</v>
      </c>
      <c r="G259">
        <v>1</v>
      </c>
      <c r="H259">
        <v>3</v>
      </c>
      <c r="I259" t="s">
        <v>560</v>
      </c>
      <c r="J259" t="s">
        <v>561</v>
      </c>
      <c r="K259" t="s">
        <v>562</v>
      </c>
      <c r="L259">
        <v>1348</v>
      </c>
      <c r="N259">
        <v>1009</v>
      </c>
      <c r="O259" t="s">
        <v>477</v>
      </c>
      <c r="P259" t="s">
        <v>477</v>
      </c>
      <c r="Q259">
        <v>1000</v>
      </c>
      <c r="W259">
        <v>0</v>
      </c>
      <c r="X259">
        <v>-62883330</v>
      </c>
      <c r="Y259">
        <v>1E-4</v>
      </c>
      <c r="AA259">
        <v>37517</v>
      </c>
      <c r="AB259">
        <v>0</v>
      </c>
      <c r="AC259">
        <v>0</v>
      </c>
      <c r="AD259">
        <v>0</v>
      </c>
      <c r="AE259">
        <v>37517</v>
      </c>
      <c r="AF259">
        <v>0</v>
      </c>
      <c r="AG259">
        <v>0</v>
      </c>
      <c r="AH259">
        <v>0</v>
      </c>
      <c r="AI259">
        <v>1</v>
      </c>
      <c r="AJ259">
        <v>1</v>
      </c>
      <c r="AK259">
        <v>1</v>
      </c>
      <c r="AL259">
        <v>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6</v>
      </c>
      <c r="AT259">
        <v>1E-4</v>
      </c>
      <c r="AU259" t="s">
        <v>6</v>
      </c>
      <c r="AV259">
        <v>0</v>
      </c>
      <c r="AW259">
        <v>2</v>
      </c>
      <c r="AX259">
        <v>16670797</v>
      </c>
      <c r="AY259">
        <v>1</v>
      </c>
      <c r="AZ259">
        <v>0</v>
      </c>
      <c r="BA259">
        <v>215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Y259*Source!I145</f>
        <v>1E-4</v>
      </c>
      <c r="CY259">
        <f t="shared" si="60"/>
        <v>37517</v>
      </c>
      <c r="CZ259">
        <f t="shared" si="61"/>
        <v>37517</v>
      </c>
      <c r="DA259">
        <f t="shared" si="62"/>
        <v>1</v>
      </c>
      <c r="DB259">
        <v>0</v>
      </c>
    </row>
    <row r="260" spans="1:106" x14ac:dyDescent="0.2">
      <c r="A260">
        <f>ROW(Source!A145)</f>
        <v>145</v>
      </c>
      <c r="B260">
        <v>16670159</v>
      </c>
      <c r="C260">
        <v>16670771</v>
      </c>
      <c r="D260">
        <v>15195043</v>
      </c>
      <c r="E260">
        <v>1</v>
      </c>
      <c r="F260">
        <v>1</v>
      </c>
      <c r="G260">
        <v>1</v>
      </c>
      <c r="H260">
        <v>3</v>
      </c>
      <c r="I260" t="s">
        <v>478</v>
      </c>
      <c r="J260" t="s">
        <v>479</v>
      </c>
      <c r="K260" t="s">
        <v>480</v>
      </c>
      <c r="L260">
        <v>1346</v>
      </c>
      <c r="N260">
        <v>1009</v>
      </c>
      <c r="O260" t="s">
        <v>470</v>
      </c>
      <c r="P260" t="s">
        <v>470</v>
      </c>
      <c r="Q260">
        <v>1</v>
      </c>
      <c r="W260">
        <v>0</v>
      </c>
      <c r="X260">
        <v>-1726842289</v>
      </c>
      <c r="Y260">
        <v>0.06</v>
      </c>
      <c r="AA260">
        <v>65.75</v>
      </c>
      <c r="AB260">
        <v>0</v>
      </c>
      <c r="AC260">
        <v>0</v>
      </c>
      <c r="AD260">
        <v>0</v>
      </c>
      <c r="AE260">
        <v>65.75</v>
      </c>
      <c r="AF260">
        <v>0</v>
      </c>
      <c r="AG260">
        <v>0</v>
      </c>
      <c r="AH260">
        <v>0</v>
      </c>
      <c r="AI260">
        <v>1</v>
      </c>
      <c r="AJ260">
        <v>1</v>
      </c>
      <c r="AK260">
        <v>1</v>
      </c>
      <c r="AL260">
        <v>1</v>
      </c>
      <c r="AN260">
        <v>0</v>
      </c>
      <c r="AO260">
        <v>1</v>
      </c>
      <c r="AP260">
        <v>0</v>
      </c>
      <c r="AQ260">
        <v>0</v>
      </c>
      <c r="AR260">
        <v>0</v>
      </c>
      <c r="AS260" t="s">
        <v>6</v>
      </c>
      <c r="AT260">
        <v>0.06</v>
      </c>
      <c r="AU260" t="s">
        <v>6</v>
      </c>
      <c r="AV260">
        <v>0</v>
      </c>
      <c r="AW260">
        <v>2</v>
      </c>
      <c r="AX260">
        <v>16670798</v>
      </c>
      <c r="AY260">
        <v>1</v>
      </c>
      <c r="AZ260">
        <v>0</v>
      </c>
      <c r="BA260">
        <v>216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Y260*Source!I145</f>
        <v>0.06</v>
      </c>
      <c r="CY260">
        <f t="shared" si="60"/>
        <v>65.75</v>
      </c>
      <c r="CZ260">
        <f t="shared" si="61"/>
        <v>65.75</v>
      </c>
      <c r="DA260">
        <f t="shared" si="62"/>
        <v>1</v>
      </c>
      <c r="DB260">
        <v>0</v>
      </c>
    </row>
    <row r="261" spans="1:106" x14ac:dyDescent="0.2">
      <c r="A261">
        <f>ROW(Source!A145)</f>
        <v>145</v>
      </c>
      <c r="B261">
        <v>16670159</v>
      </c>
      <c r="C261">
        <v>16670771</v>
      </c>
      <c r="D261">
        <v>15203305</v>
      </c>
      <c r="E261">
        <v>1</v>
      </c>
      <c r="F261">
        <v>1</v>
      </c>
      <c r="G261">
        <v>1</v>
      </c>
      <c r="H261">
        <v>3</v>
      </c>
      <c r="I261" t="s">
        <v>563</v>
      </c>
      <c r="J261" t="s">
        <v>564</v>
      </c>
      <c r="K261" t="s">
        <v>565</v>
      </c>
      <c r="L261">
        <v>1348</v>
      </c>
      <c r="N261">
        <v>1009</v>
      </c>
      <c r="O261" t="s">
        <v>477</v>
      </c>
      <c r="P261" t="s">
        <v>477</v>
      </c>
      <c r="Q261">
        <v>1000</v>
      </c>
      <c r="W261">
        <v>0</v>
      </c>
      <c r="X261">
        <v>108915477</v>
      </c>
      <c r="Y261">
        <v>2.0000000000000002E-5</v>
      </c>
      <c r="AA261">
        <v>15481</v>
      </c>
      <c r="AB261">
        <v>0</v>
      </c>
      <c r="AC261">
        <v>0</v>
      </c>
      <c r="AD261">
        <v>0</v>
      </c>
      <c r="AE261">
        <v>15481</v>
      </c>
      <c r="AF261">
        <v>0</v>
      </c>
      <c r="AG261">
        <v>0</v>
      </c>
      <c r="AH261">
        <v>0</v>
      </c>
      <c r="AI261">
        <v>1</v>
      </c>
      <c r="AJ261">
        <v>1</v>
      </c>
      <c r="AK261">
        <v>1</v>
      </c>
      <c r="AL261">
        <v>1</v>
      </c>
      <c r="AN261">
        <v>0</v>
      </c>
      <c r="AO261">
        <v>1</v>
      </c>
      <c r="AP261">
        <v>0</v>
      </c>
      <c r="AQ261">
        <v>0</v>
      </c>
      <c r="AR261">
        <v>0</v>
      </c>
      <c r="AS261" t="s">
        <v>6</v>
      </c>
      <c r="AT261">
        <v>2.0000000000000002E-5</v>
      </c>
      <c r="AU261" t="s">
        <v>6</v>
      </c>
      <c r="AV261">
        <v>0</v>
      </c>
      <c r="AW261">
        <v>2</v>
      </c>
      <c r="AX261">
        <v>16670799</v>
      </c>
      <c r="AY261">
        <v>1</v>
      </c>
      <c r="AZ261">
        <v>0</v>
      </c>
      <c r="BA261">
        <v>217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Y261*Source!I145</f>
        <v>2.0000000000000002E-5</v>
      </c>
      <c r="CY261">
        <f t="shared" si="60"/>
        <v>15481</v>
      </c>
      <c r="CZ261">
        <f t="shared" si="61"/>
        <v>15481</v>
      </c>
      <c r="DA261">
        <f t="shared" si="62"/>
        <v>1</v>
      </c>
      <c r="DB261">
        <v>0</v>
      </c>
    </row>
    <row r="262" spans="1:106" x14ac:dyDescent="0.2">
      <c r="A262">
        <f>ROW(Source!A145)</f>
        <v>145</v>
      </c>
      <c r="B262">
        <v>16670159</v>
      </c>
      <c r="C262">
        <v>16670771</v>
      </c>
      <c r="D262">
        <v>15203987</v>
      </c>
      <c r="E262">
        <v>1</v>
      </c>
      <c r="F262">
        <v>1</v>
      </c>
      <c r="G262">
        <v>1</v>
      </c>
      <c r="H262">
        <v>3</v>
      </c>
      <c r="I262" t="s">
        <v>566</v>
      </c>
      <c r="J262" t="s">
        <v>567</v>
      </c>
      <c r="K262" t="s">
        <v>568</v>
      </c>
      <c r="L262">
        <v>1346</v>
      </c>
      <c r="N262">
        <v>1009</v>
      </c>
      <c r="O262" t="s">
        <v>470</v>
      </c>
      <c r="P262" t="s">
        <v>470</v>
      </c>
      <c r="Q262">
        <v>1</v>
      </c>
      <c r="W262">
        <v>0</v>
      </c>
      <c r="X262">
        <v>-1274984028</v>
      </c>
      <c r="Y262">
        <v>0.03</v>
      </c>
      <c r="AA262">
        <v>35.630000000000003</v>
      </c>
      <c r="AB262">
        <v>0</v>
      </c>
      <c r="AC262">
        <v>0</v>
      </c>
      <c r="AD262">
        <v>0</v>
      </c>
      <c r="AE262">
        <v>35.630000000000003</v>
      </c>
      <c r="AF262">
        <v>0</v>
      </c>
      <c r="AG262">
        <v>0</v>
      </c>
      <c r="AH262">
        <v>0</v>
      </c>
      <c r="AI262">
        <v>1</v>
      </c>
      <c r="AJ262">
        <v>1</v>
      </c>
      <c r="AK262">
        <v>1</v>
      </c>
      <c r="AL262">
        <v>1</v>
      </c>
      <c r="AN262">
        <v>0</v>
      </c>
      <c r="AO262">
        <v>1</v>
      </c>
      <c r="AP262">
        <v>0</v>
      </c>
      <c r="AQ262">
        <v>0</v>
      </c>
      <c r="AR262">
        <v>0</v>
      </c>
      <c r="AS262" t="s">
        <v>6</v>
      </c>
      <c r="AT262">
        <v>0.03</v>
      </c>
      <c r="AU262" t="s">
        <v>6</v>
      </c>
      <c r="AV262">
        <v>0</v>
      </c>
      <c r="AW262">
        <v>2</v>
      </c>
      <c r="AX262">
        <v>16670800</v>
      </c>
      <c r="AY262">
        <v>1</v>
      </c>
      <c r="AZ262">
        <v>0</v>
      </c>
      <c r="BA262">
        <v>218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Y262*Source!I145</f>
        <v>0.03</v>
      </c>
      <c r="CY262">
        <f t="shared" si="60"/>
        <v>35.630000000000003</v>
      </c>
      <c r="CZ262">
        <f t="shared" si="61"/>
        <v>35.630000000000003</v>
      </c>
      <c r="DA262">
        <f t="shared" si="62"/>
        <v>1</v>
      </c>
      <c r="DB262">
        <v>0</v>
      </c>
    </row>
    <row r="263" spans="1:106" x14ac:dyDescent="0.2">
      <c r="A263">
        <f>ROW(Source!A145)</f>
        <v>145</v>
      </c>
      <c r="B263">
        <v>16670159</v>
      </c>
      <c r="C263">
        <v>16670771</v>
      </c>
      <c r="D263">
        <v>15219336</v>
      </c>
      <c r="E263">
        <v>1</v>
      </c>
      <c r="F263">
        <v>1</v>
      </c>
      <c r="G263">
        <v>1</v>
      </c>
      <c r="H263">
        <v>3</v>
      </c>
      <c r="I263" t="s">
        <v>569</v>
      </c>
      <c r="J263" t="s">
        <v>570</v>
      </c>
      <c r="K263" t="s">
        <v>571</v>
      </c>
      <c r="L263">
        <v>1355</v>
      </c>
      <c r="N263">
        <v>1010</v>
      </c>
      <c r="O263" t="s">
        <v>371</v>
      </c>
      <c r="P263" t="s">
        <v>371</v>
      </c>
      <c r="Q263">
        <v>100</v>
      </c>
      <c r="W263">
        <v>0</v>
      </c>
      <c r="X263">
        <v>-720208681</v>
      </c>
      <c r="Y263">
        <v>0.1</v>
      </c>
      <c r="AA263">
        <v>203</v>
      </c>
      <c r="AB263">
        <v>0</v>
      </c>
      <c r="AC263">
        <v>0</v>
      </c>
      <c r="AD263">
        <v>0</v>
      </c>
      <c r="AE263">
        <v>203</v>
      </c>
      <c r="AF263">
        <v>0</v>
      </c>
      <c r="AG263">
        <v>0</v>
      </c>
      <c r="AH263">
        <v>0</v>
      </c>
      <c r="AI263">
        <v>1</v>
      </c>
      <c r="AJ263">
        <v>1</v>
      </c>
      <c r="AK263">
        <v>1</v>
      </c>
      <c r="AL263">
        <v>1</v>
      </c>
      <c r="AN263">
        <v>0</v>
      </c>
      <c r="AO263">
        <v>1</v>
      </c>
      <c r="AP263">
        <v>0</v>
      </c>
      <c r="AQ263">
        <v>0</v>
      </c>
      <c r="AR263">
        <v>0</v>
      </c>
      <c r="AS263" t="s">
        <v>6</v>
      </c>
      <c r="AT263">
        <v>0.1</v>
      </c>
      <c r="AU263" t="s">
        <v>6</v>
      </c>
      <c r="AV263">
        <v>0</v>
      </c>
      <c r="AW263">
        <v>2</v>
      </c>
      <c r="AX263">
        <v>16670801</v>
      </c>
      <c r="AY263">
        <v>1</v>
      </c>
      <c r="AZ263">
        <v>0</v>
      </c>
      <c r="BA263">
        <v>219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Y263*Source!I145</f>
        <v>0.1</v>
      </c>
      <c r="CY263">
        <f t="shared" si="60"/>
        <v>203</v>
      </c>
      <c r="CZ263">
        <f t="shared" si="61"/>
        <v>203</v>
      </c>
      <c r="DA263">
        <f t="shared" si="62"/>
        <v>1</v>
      </c>
      <c r="DB263">
        <v>0</v>
      </c>
    </row>
    <row r="264" spans="1:106" x14ac:dyDescent="0.2">
      <c r="A264">
        <f>ROW(Source!A145)</f>
        <v>145</v>
      </c>
      <c r="B264">
        <v>16670159</v>
      </c>
      <c r="C264">
        <v>16670771</v>
      </c>
      <c r="D264">
        <v>15226084</v>
      </c>
      <c r="E264">
        <v>1</v>
      </c>
      <c r="F264">
        <v>1</v>
      </c>
      <c r="G264">
        <v>1</v>
      </c>
      <c r="H264">
        <v>3</v>
      </c>
      <c r="I264" t="s">
        <v>572</v>
      </c>
      <c r="J264" t="s">
        <v>573</v>
      </c>
      <c r="K264" t="s">
        <v>574</v>
      </c>
      <c r="L264">
        <v>1346</v>
      </c>
      <c r="N264">
        <v>1009</v>
      </c>
      <c r="O264" t="s">
        <v>470</v>
      </c>
      <c r="P264" t="s">
        <v>470</v>
      </c>
      <c r="Q264">
        <v>1</v>
      </c>
      <c r="W264">
        <v>0</v>
      </c>
      <c r="X264">
        <v>768311580</v>
      </c>
      <c r="Y264">
        <v>0.02</v>
      </c>
      <c r="AA264">
        <v>15.37</v>
      </c>
      <c r="AB264">
        <v>0</v>
      </c>
      <c r="AC264">
        <v>0</v>
      </c>
      <c r="AD264">
        <v>0</v>
      </c>
      <c r="AE264">
        <v>15.37</v>
      </c>
      <c r="AF264">
        <v>0</v>
      </c>
      <c r="AG264">
        <v>0</v>
      </c>
      <c r="AH264">
        <v>0</v>
      </c>
      <c r="AI264">
        <v>1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6</v>
      </c>
      <c r="AT264">
        <v>0.02</v>
      </c>
      <c r="AU264" t="s">
        <v>6</v>
      </c>
      <c r="AV264">
        <v>0</v>
      </c>
      <c r="AW264">
        <v>2</v>
      </c>
      <c r="AX264">
        <v>16670802</v>
      </c>
      <c r="AY264">
        <v>1</v>
      </c>
      <c r="AZ264">
        <v>0</v>
      </c>
      <c r="BA264">
        <v>220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Y264*Source!I145</f>
        <v>0.02</v>
      </c>
      <c r="CY264">
        <f t="shared" si="60"/>
        <v>15.37</v>
      </c>
      <c r="CZ264">
        <f t="shared" si="61"/>
        <v>15.37</v>
      </c>
      <c r="DA264">
        <f t="shared" si="62"/>
        <v>1</v>
      </c>
      <c r="DB264">
        <v>0</v>
      </c>
    </row>
    <row r="265" spans="1:106" x14ac:dyDescent="0.2">
      <c r="A265">
        <f>ROW(Source!A145)</f>
        <v>145</v>
      </c>
      <c r="B265">
        <v>16670159</v>
      </c>
      <c r="C265">
        <v>16670771</v>
      </c>
      <c r="D265">
        <v>15233314</v>
      </c>
      <c r="E265">
        <v>1</v>
      </c>
      <c r="F265">
        <v>1</v>
      </c>
      <c r="G265">
        <v>1</v>
      </c>
      <c r="H265">
        <v>3</v>
      </c>
      <c r="I265" t="s">
        <v>575</v>
      </c>
      <c r="J265" t="s">
        <v>576</v>
      </c>
      <c r="K265" t="s">
        <v>577</v>
      </c>
      <c r="L265">
        <v>1346</v>
      </c>
      <c r="N265">
        <v>1009</v>
      </c>
      <c r="O265" t="s">
        <v>470</v>
      </c>
      <c r="P265" t="s">
        <v>470</v>
      </c>
      <c r="Q265">
        <v>1</v>
      </c>
      <c r="W265">
        <v>0</v>
      </c>
      <c r="X265">
        <v>65989290</v>
      </c>
      <c r="Y265">
        <v>0.08</v>
      </c>
      <c r="AA265">
        <v>38.340000000000003</v>
      </c>
      <c r="AB265">
        <v>0</v>
      </c>
      <c r="AC265">
        <v>0</v>
      </c>
      <c r="AD265">
        <v>0</v>
      </c>
      <c r="AE265">
        <v>38.340000000000003</v>
      </c>
      <c r="AF265">
        <v>0</v>
      </c>
      <c r="AG265">
        <v>0</v>
      </c>
      <c r="AH265">
        <v>0</v>
      </c>
      <c r="AI265">
        <v>1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0</v>
      </c>
      <c r="AQ265">
        <v>0</v>
      </c>
      <c r="AR265">
        <v>0</v>
      </c>
      <c r="AS265" t="s">
        <v>6</v>
      </c>
      <c r="AT265">
        <v>0.08</v>
      </c>
      <c r="AU265" t="s">
        <v>6</v>
      </c>
      <c r="AV265">
        <v>0</v>
      </c>
      <c r="AW265">
        <v>2</v>
      </c>
      <c r="AX265">
        <v>16670803</v>
      </c>
      <c r="AY265">
        <v>1</v>
      </c>
      <c r="AZ265">
        <v>0</v>
      </c>
      <c r="BA265">
        <v>221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Y265*Source!I145</f>
        <v>0.08</v>
      </c>
      <c r="CY265">
        <f t="shared" si="60"/>
        <v>38.340000000000003</v>
      </c>
      <c r="CZ265">
        <f t="shared" si="61"/>
        <v>38.340000000000003</v>
      </c>
      <c r="DA265">
        <f t="shared" si="62"/>
        <v>1</v>
      </c>
      <c r="DB265">
        <v>0</v>
      </c>
    </row>
    <row r="266" spans="1:106" x14ac:dyDescent="0.2">
      <c r="A266">
        <f>ROW(Source!A145)</f>
        <v>145</v>
      </c>
      <c r="B266">
        <v>16670159</v>
      </c>
      <c r="C266">
        <v>16670771</v>
      </c>
      <c r="D266">
        <v>15241619</v>
      </c>
      <c r="E266">
        <v>1</v>
      </c>
      <c r="F266">
        <v>1</v>
      </c>
      <c r="G266">
        <v>1</v>
      </c>
      <c r="H266">
        <v>3</v>
      </c>
      <c r="I266" t="s">
        <v>240</v>
      </c>
      <c r="J266" t="s">
        <v>242</v>
      </c>
      <c r="K266" t="s">
        <v>241</v>
      </c>
      <c r="L266">
        <v>1354</v>
      </c>
      <c r="N266">
        <v>1010</v>
      </c>
      <c r="O266" t="s">
        <v>113</v>
      </c>
      <c r="P266" t="s">
        <v>113</v>
      </c>
      <c r="Q266">
        <v>1</v>
      </c>
      <c r="W266">
        <v>0</v>
      </c>
      <c r="X266">
        <v>1264847772</v>
      </c>
      <c r="Y266">
        <v>1</v>
      </c>
      <c r="AA266">
        <v>2156.33</v>
      </c>
      <c r="AB266">
        <v>0</v>
      </c>
      <c r="AC266">
        <v>0</v>
      </c>
      <c r="AD266">
        <v>0</v>
      </c>
      <c r="AE266">
        <v>2156.33</v>
      </c>
      <c r="AF266">
        <v>0</v>
      </c>
      <c r="AG266">
        <v>0</v>
      </c>
      <c r="AH266">
        <v>0</v>
      </c>
      <c r="AI266">
        <v>1</v>
      </c>
      <c r="AJ266">
        <v>1</v>
      </c>
      <c r="AK266">
        <v>1</v>
      </c>
      <c r="AL266">
        <v>1</v>
      </c>
      <c r="AN266">
        <v>0</v>
      </c>
      <c r="AO266">
        <v>0</v>
      </c>
      <c r="AP266">
        <v>0</v>
      </c>
      <c r="AQ266">
        <v>0</v>
      </c>
      <c r="AR266">
        <v>0</v>
      </c>
      <c r="AS266" t="s">
        <v>6</v>
      </c>
      <c r="AT266">
        <v>1</v>
      </c>
      <c r="AU266" t="s">
        <v>6</v>
      </c>
      <c r="AV266">
        <v>0</v>
      </c>
      <c r="AW266">
        <v>1</v>
      </c>
      <c r="AX266">
        <v>-1</v>
      </c>
      <c r="AY266">
        <v>0</v>
      </c>
      <c r="AZ266">
        <v>0</v>
      </c>
      <c r="BA266" t="s">
        <v>6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Y266*Source!I145</f>
        <v>1</v>
      </c>
      <c r="CY266">
        <f t="shared" si="60"/>
        <v>2156.33</v>
      </c>
      <c r="CZ266">
        <f t="shared" si="61"/>
        <v>2156.33</v>
      </c>
      <c r="DA266">
        <f t="shared" si="62"/>
        <v>1</v>
      </c>
      <c r="DB266">
        <v>0</v>
      </c>
    </row>
    <row r="267" spans="1:106" x14ac:dyDescent="0.2">
      <c r="A267">
        <f>ROW(Source!A145)</f>
        <v>145</v>
      </c>
      <c r="B267">
        <v>16670159</v>
      </c>
      <c r="C267">
        <v>16670771</v>
      </c>
      <c r="D267">
        <v>15164559</v>
      </c>
      <c r="E267">
        <v>17</v>
      </c>
      <c r="F267">
        <v>1</v>
      </c>
      <c r="G267">
        <v>1</v>
      </c>
      <c r="H267">
        <v>3</v>
      </c>
      <c r="I267" t="s">
        <v>481</v>
      </c>
      <c r="J267" t="s">
        <v>6</v>
      </c>
      <c r="K267" t="s">
        <v>482</v>
      </c>
      <c r="L267">
        <v>1374</v>
      </c>
      <c r="N267">
        <v>1013</v>
      </c>
      <c r="O267" t="s">
        <v>483</v>
      </c>
      <c r="P267" t="s">
        <v>483</v>
      </c>
      <c r="Q267">
        <v>1</v>
      </c>
      <c r="W267">
        <v>0</v>
      </c>
      <c r="X267">
        <v>-1731369543</v>
      </c>
      <c r="Y267">
        <v>2.2400000000000002</v>
      </c>
      <c r="AA267">
        <v>1</v>
      </c>
      <c r="AB267">
        <v>0</v>
      </c>
      <c r="AC267">
        <v>0</v>
      </c>
      <c r="AD267">
        <v>0</v>
      </c>
      <c r="AE267">
        <v>1</v>
      </c>
      <c r="AF267">
        <v>0</v>
      </c>
      <c r="AG267">
        <v>0</v>
      </c>
      <c r="AH267">
        <v>0</v>
      </c>
      <c r="AI267">
        <v>1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6</v>
      </c>
      <c r="AT267">
        <v>2.2400000000000002</v>
      </c>
      <c r="AU267" t="s">
        <v>6</v>
      </c>
      <c r="AV267">
        <v>0</v>
      </c>
      <c r="AW267">
        <v>2</v>
      </c>
      <c r="AX267">
        <v>16670805</v>
      </c>
      <c r="AY267">
        <v>1</v>
      </c>
      <c r="AZ267">
        <v>0</v>
      </c>
      <c r="BA267">
        <v>223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Y267*Source!I145</f>
        <v>2.2400000000000002</v>
      </c>
      <c r="CY267">
        <f t="shared" si="60"/>
        <v>1</v>
      </c>
      <c r="CZ267">
        <f t="shared" si="61"/>
        <v>1</v>
      </c>
      <c r="DA267">
        <f t="shared" si="62"/>
        <v>1</v>
      </c>
      <c r="DB267">
        <v>0</v>
      </c>
    </row>
    <row r="268" spans="1:106" x14ac:dyDescent="0.2">
      <c r="A268">
        <f>ROW(Source!A146)</f>
        <v>146</v>
      </c>
      <c r="B268">
        <v>16670161</v>
      </c>
      <c r="C268">
        <v>16670771</v>
      </c>
      <c r="D268">
        <v>15478766</v>
      </c>
      <c r="E268">
        <v>1</v>
      </c>
      <c r="F268">
        <v>1</v>
      </c>
      <c r="G268">
        <v>1</v>
      </c>
      <c r="H268">
        <v>1</v>
      </c>
      <c r="I268" t="s">
        <v>558</v>
      </c>
      <c r="J268" t="s">
        <v>6</v>
      </c>
      <c r="K268" t="s">
        <v>559</v>
      </c>
      <c r="L268">
        <v>1191</v>
      </c>
      <c r="N268">
        <v>1013</v>
      </c>
      <c r="O268" t="s">
        <v>466</v>
      </c>
      <c r="P268" t="s">
        <v>466</v>
      </c>
      <c r="Q268">
        <v>1</v>
      </c>
      <c r="W268">
        <v>0</v>
      </c>
      <c r="X268">
        <v>1446053411</v>
      </c>
      <c r="Y268">
        <v>10.1</v>
      </c>
      <c r="AA268">
        <v>0</v>
      </c>
      <c r="AB268">
        <v>0</v>
      </c>
      <c r="AC268">
        <v>0</v>
      </c>
      <c r="AD268">
        <v>72.42</v>
      </c>
      <c r="AE268">
        <v>0</v>
      </c>
      <c r="AF268">
        <v>0</v>
      </c>
      <c r="AG268">
        <v>0</v>
      </c>
      <c r="AH268">
        <v>11.09</v>
      </c>
      <c r="AI268">
        <v>1</v>
      </c>
      <c r="AJ268">
        <v>1</v>
      </c>
      <c r="AK268">
        <v>1</v>
      </c>
      <c r="AL268">
        <v>6.53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6</v>
      </c>
      <c r="AT268">
        <v>10.1</v>
      </c>
      <c r="AU268" t="s">
        <v>6</v>
      </c>
      <c r="AV268">
        <v>1</v>
      </c>
      <c r="AW268">
        <v>2</v>
      </c>
      <c r="AX268">
        <v>16670789</v>
      </c>
      <c r="AY268">
        <v>1</v>
      </c>
      <c r="AZ268">
        <v>0</v>
      </c>
      <c r="BA268">
        <v>224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Y268*Source!I146</f>
        <v>10.1</v>
      </c>
      <c r="CY268">
        <f>AD268</f>
        <v>72.42</v>
      </c>
      <c r="CZ268">
        <f>AH268</f>
        <v>11.09</v>
      </c>
      <c r="DA268">
        <f>AL268</f>
        <v>6.53</v>
      </c>
      <c r="DB268">
        <v>0</v>
      </c>
    </row>
    <row r="269" spans="1:106" x14ac:dyDescent="0.2">
      <c r="A269">
        <f>ROW(Source!A146)</f>
        <v>146</v>
      </c>
      <c r="B269">
        <v>16670161</v>
      </c>
      <c r="C269">
        <v>16670771</v>
      </c>
      <c r="D269">
        <v>15430395</v>
      </c>
      <c r="E269">
        <v>1</v>
      </c>
      <c r="F269">
        <v>1</v>
      </c>
      <c r="G269">
        <v>1</v>
      </c>
      <c r="H269">
        <v>1</v>
      </c>
      <c r="I269" t="s">
        <v>501</v>
      </c>
      <c r="J269" t="s">
        <v>6</v>
      </c>
      <c r="K269" t="s">
        <v>502</v>
      </c>
      <c r="L269">
        <v>1191</v>
      </c>
      <c r="N269">
        <v>1013</v>
      </c>
      <c r="O269" t="s">
        <v>466</v>
      </c>
      <c r="P269" t="s">
        <v>466</v>
      </c>
      <c r="Q269">
        <v>1</v>
      </c>
      <c r="W269">
        <v>0</v>
      </c>
      <c r="X269">
        <v>-1417349443</v>
      </c>
      <c r="Y269">
        <v>0.44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1</v>
      </c>
      <c r="AJ269">
        <v>1</v>
      </c>
      <c r="AK269">
        <v>6.53</v>
      </c>
      <c r="AL269">
        <v>1</v>
      </c>
      <c r="AN269">
        <v>0</v>
      </c>
      <c r="AO269">
        <v>1</v>
      </c>
      <c r="AP269">
        <v>0</v>
      </c>
      <c r="AQ269">
        <v>0</v>
      </c>
      <c r="AR269">
        <v>0</v>
      </c>
      <c r="AS269" t="s">
        <v>6</v>
      </c>
      <c r="AT269">
        <v>0.44</v>
      </c>
      <c r="AU269" t="s">
        <v>6</v>
      </c>
      <c r="AV269">
        <v>2</v>
      </c>
      <c r="AW269">
        <v>2</v>
      </c>
      <c r="AX269">
        <v>16670790</v>
      </c>
      <c r="AY269">
        <v>1</v>
      </c>
      <c r="AZ269">
        <v>0</v>
      </c>
      <c r="BA269">
        <v>225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Y269*Source!I146</f>
        <v>0.44</v>
      </c>
      <c r="CY269">
        <f>AD269</f>
        <v>0</v>
      </c>
      <c r="CZ269">
        <f>AH269</f>
        <v>0</v>
      </c>
      <c r="DA269">
        <f>AL269</f>
        <v>1</v>
      </c>
      <c r="DB269">
        <v>0</v>
      </c>
    </row>
    <row r="270" spans="1:106" x14ac:dyDescent="0.2">
      <c r="A270">
        <f>ROW(Source!A146)</f>
        <v>146</v>
      </c>
      <c r="B270">
        <v>16670161</v>
      </c>
      <c r="C270">
        <v>16670771</v>
      </c>
      <c r="D270">
        <v>15247905</v>
      </c>
      <c r="E270">
        <v>1</v>
      </c>
      <c r="F270">
        <v>1</v>
      </c>
      <c r="G270">
        <v>1</v>
      </c>
      <c r="H270">
        <v>2</v>
      </c>
      <c r="I270" t="s">
        <v>522</v>
      </c>
      <c r="J270" t="s">
        <v>523</v>
      </c>
      <c r="K270" t="s">
        <v>524</v>
      </c>
      <c r="L270">
        <v>1368</v>
      </c>
      <c r="N270">
        <v>1011</v>
      </c>
      <c r="O270" t="s">
        <v>506</v>
      </c>
      <c r="P270" t="s">
        <v>506</v>
      </c>
      <c r="Q270">
        <v>1</v>
      </c>
      <c r="W270">
        <v>0</v>
      </c>
      <c r="X270">
        <v>1225731627</v>
      </c>
      <c r="Y270">
        <v>0.44</v>
      </c>
      <c r="AA270">
        <v>0</v>
      </c>
      <c r="AB270">
        <v>587.63</v>
      </c>
      <c r="AC270">
        <v>10.06</v>
      </c>
      <c r="AD270">
        <v>0</v>
      </c>
      <c r="AE270">
        <v>0</v>
      </c>
      <c r="AF270">
        <v>89.99</v>
      </c>
      <c r="AG270">
        <v>10.06</v>
      </c>
      <c r="AH270">
        <v>0</v>
      </c>
      <c r="AI270">
        <v>1</v>
      </c>
      <c r="AJ270">
        <v>6.53</v>
      </c>
      <c r="AK270">
        <v>1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6</v>
      </c>
      <c r="AT270">
        <v>0.44</v>
      </c>
      <c r="AU270" t="s">
        <v>6</v>
      </c>
      <c r="AV270">
        <v>0</v>
      </c>
      <c r="AW270">
        <v>2</v>
      </c>
      <c r="AX270">
        <v>16670791</v>
      </c>
      <c r="AY270">
        <v>1</v>
      </c>
      <c r="AZ270">
        <v>0</v>
      </c>
      <c r="BA270">
        <v>226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Y270*Source!I146</f>
        <v>0.44</v>
      </c>
      <c r="CY270">
        <f>AB270</f>
        <v>587.63</v>
      </c>
      <c r="CZ270">
        <f>AF270</f>
        <v>89.99</v>
      </c>
      <c r="DA270">
        <f>AJ270</f>
        <v>6.53</v>
      </c>
      <c r="DB270">
        <v>0</v>
      </c>
    </row>
    <row r="271" spans="1:106" x14ac:dyDescent="0.2">
      <c r="A271">
        <f>ROW(Source!A146)</f>
        <v>146</v>
      </c>
      <c r="B271">
        <v>16670161</v>
      </c>
      <c r="C271">
        <v>16670771</v>
      </c>
      <c r="D271">
        <v>15165918</v>
      </c>
      <c r="E271">
        <v>1</v>
      </c>
      <c r="F271">
        <v>1</v>
      </c>
      <c r="G271">
        <v>1</v>
      </c>
      <c r="H271">
        <v>3</v>
      </c>
      <c r="I271" t="s">
        <v>467</v>
      </c>
      <c r="J271" t="s">
        <v>468</v>
      </c>
      <c r="K271" t="s">
        <v>469</v>
      </c>
      <c r="L271">
        <v>1346</v>
      </c>
      <c r="N271">
        <v>1009</v>
      </c>
      <c r="O271" t="s">
        <v>470</v>
      </c>
      <c r="P271" t="s">
        <v>470</v>
      </c>
      <c r="Q271">
        <v>1</v>
      </c>
      <c r="W271">
        <v>0</v>
      </c>
      <c r="X271">
        <v>1559187994</v>
      </c>
      <c r="Y271">
        <v>0.01</v>
      </c>
      <c r="AA271">
        <v>181.14</v>
      </c>
      <c r="AB271">
        <v>0</v>
      </c>
      <c r="AC271">
        <v>0</v>
      </c>
      <c r="AD271">
        <v>0</v>
      </c>
      <c r="AE271">
        <v>27.74</v>
      </c>
      <c r="AF271">
        <v>0</v>
      </c>
      <c r="AG271">
        <v>0</v>
      </c>
      <c r="AH271">
        <v>0</v>
      </c>
      <c r="AI271">
        <v>6.53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6</v>
      </c>
      <c r="AT271">
        <v>0.01</v>
      </c>
      <c r="AU271" t="s">
        <v>6</v>
      </c>
      <c r="AV271">
        <v>0</v>
      </c>
      <c r="AW271">
        <v>2</v>
      </c>
      <c r="AX271">
        <v>16670792</v>
      </c>
      <c r="AY271">
        <v>1</v>
      </c>
      <c r="AZ271">
        <v>0</v>
      </c>
      <c r="BA271">
        <v>227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Y271*Source!I146</f>
        <v>0.01</v>
      </c>
      <c r="CY271">
        <f t="shared" ref="CY271:CY284" si="63">AA271</f>
        <v>181.14</v>
      </c>
      <c r="CZ271">
        <f t="shared" ref="CZ271:CZ284" si="64">AE271</f>
        <v>27.74</v>
      </c>
      <c r="DA271">
        <f t="shared" ref="DA271:DA284" si="65">AI271</f>
        <v>6.53</v>
      </c>
      <c r="DB271">
        <v>0</v>
      </c>
    </row>
    <row r="272" spans="1:106" x14ac:dyDescent="0.2">
      <c r="A272">
        <f>ROW(Source!A146)</f>
        <v>146</v>
      </c>
      <c r="B272">
        <v>16670161</v>
      </c>
      <c r="C272">
        <v>16670771</v>
      </c>
      <c r="D272">
        <v>15167589</v>
      </c>
      <c r="E272">
        <v>1</v>
      </c>
      <c r="F272">
        <v>1</v>
      </c>
      <c r="G272">
        <v>1</v>
      </c>
      <c r="H272">
        <v>3</v>
      </c>
      <c r="I272" t="s">
        <v>490</v>
      </c>
      <c r="J272" t="s">
        <v>491</v>
      </c>
      <c r="K272" t="s">
        <v>492</v>
      </c>
      <c r="L272">
        <v>1346</v>
      </c>
      <c r="N272">
        <v>1009</v>
      </c>
      <c r="O272" t="s">
        <v>470</v>
      </c>
      <c r="P272" t="s">
        <v>470</v>
      </c>
      <c r="Q272">
        <v>1</v>
      </c>
      <c r="W272">
        <v>0</v>
      </c>
      <c r="X272">
        <v>-2124370092</v>
      </c>
      <c r="Y272">
        <v>0.02</v>
      </c>
      <c r="AA272">
        <v>596.12</v>
      </c>
      <c r="AB272">
        <v>0</v>
      </c>
      <c r="AC272">
        <v>0</v>
      </c>
      <c r="AD272">
        <v>0</v>
      </c>
      <c r="AE272">
        <v>91.29</v>
      </c>
      <c r="AF272">
        <v>0</v>
      </c>
      <c r="AG272">
        <v>0</v>
      </c>
      <c r="AH272">
        <v>0</v>
      </c>
      <c r="AI272">
        <v>6.53</v>
      </c>
      <c r="AJ272">
        <v>1</v>
      </c>
      <c r="AK272">
        <v>1</v>
      </c>
      <c r="AL272">
        <v>1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6</v>
      </c>
      <c r="AT272">
        <v>0.02</v>
      </c>
      <c r="AU272" t="s">
        <v>6</v>
      </c>
      <c r="AV272">
        <v>0</v>
      </c>
      <c r="AW272">
        <v>2</v>
      </c>
      <c r="AX272">
        <v>16670793</v>
      </c>
      <c r="AY272">
        <v>1</v>
      </c>
      <c r="AZ272">
        <v>0</v>
      </c>
      <c r="BA272">
        <v>228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Y272*Source!I146</f>
        <v>0.02</v>
      </c>
      <c r="CY272">
        <f t="shared" si="63"/>
        <v>596.12</v>
      </c>
      <c r="CZ272">
        <f t="shared" si="64"/>
        <v>91.29</v>
      </c>
      <c r="DA272">
        <f t="shared" si="65"/>
        <v>6.53</v>
      </c>
      <c r="DB272">
        <v>0</v>
      </c>
    </row>
    <row r="273" spans="1:106" x14ac:dyDescent="0.2">
      <c r="A273">
        <f>ROW(Source!A146)</f>
        <v>146</v>
      </c>
      <c r="B273">
        <v>16670161</v>
      </c>
      <c r="C273">
        <v>16670771</v>
      </c>
      <c r="D273">
        <v>15169942</v>
      </c>
      <c r="E273">
        <v>1</v>
      </c>
      <c r="F273">
        <v>1</v>
      </c>
      <c r="G273">
        <v>1</v>
      </c>
      <c r="H273">
        <v>3</v>
      </c>
      <c r="I273" t="s">
        <v>537</v>
      </c>
      <c r="J273" t="s">
        <v>538</v>
      </c>
      <c r="K273" t="s">
        <v>539</v>
      </c>
      <c r="L273">
        <v>1346</v>
      </c>
      <c r="N273">
        <v>1009</v>
      </c>
      <c r="O273" t="s">
        <v>470</v>
      </c>
      <c r="P273" t="s">
        <v>470</v>
      </c>
      <c r="Q273">
        <v>1</v>
      </c>
      <c r="W273">
        <v>0</v>
      </c>
      <c r="X273">
        <v>103900845</v>
      </c>
      <c r="Y273">
        <v>0.3</v>
      </c>
      <c r="AA273">
        <v>59.03</v>
      </c>
      <c r="AB273">
        <v>0</v>
      </c>
      <c r="AC273">
        <v>0</v>
      </c>
      <c r="AD273">
        <v>0</v>
      </c>
      <c r="AE273">
        <v>9.0399999999999991</v>
      </c>
      <c r="AF273">
        <v>0</v>
      </c>
      <c r="AG273">
        <v>0</v>
      </c>
      <c r="AH273">
        <v>0</v>
      </c>
      <c r="AI273">
        <v>6.53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0</v>
      </c>
      <c r="AQ273">
        <v>0</v>
      </c>
      <c r="AR273">
        <v>0</v>
      </c>
      <c r="AS273" t="s">
        <v>6</v>
      </c>
      <c r="AT273">
        <v>0.3</v>
      </c>
      <c r="AU273" t="s">
        <v>6</v>
      </c>
      <c r="AV273">
        <v>0</v>
      </c>
      <c r="AW273">
        <v>2</v>
      </c>
      <c r="AX273">
        <v>16670794</v>
      </c>
      <c r="AY273">
        <v>1</v>
      </c>
      <c r="AZ273">
        <v>0</v>
      </c>
      <c r="BA273">
        <v>229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Y273*Source!I146</f>
        <v>0.3</v>
      </c>
      <c r="CY273">
        <f t="shared" si="63"/>
        <v>59.03</v>
      </c>
      <c r="CZ273">
        <f t="shared" si="64"/>
        <v>9.0399999999999991</v>
      </c>
      <c r="DA273">
        <f t="shared" si="65"/>
        <v>6.53</v>
      </c>
      <c r="DB273">
        <v>0</v>
      </c>
    </row>
    <row r="274" spans="1:106" x14ac:dyDescent="0.2">
      <c r="A274">
        <f>ROW(Source!A146)</f>
        <v>146</v>
      </c>
      <c r="B274">
        <v>16670161</v>
      </c>
      <c r="C274">
        <v>16670771</v>
      </c>
      <c r="D274">
        <v>15170072</v>
      </c>
      <c r="E274">
        <v>1</v>
      </c>
      <c r="F274">
        <v>1</v>
      </c>
      <c r="G274">
        <v>1</v>
      </c>
      <c r="H274">
        <v>3</v>
      </c>
      <c r="I274" t="s">
        <v>471</v>
      </c>
      <c r="J274" t="s">
        <v>472</v>
      </c>
      <c r="K274" t="s">
        <v>473</v>
      </c>
      <c r="L274">
        <v>1355</v>
      </c>
      <c r="N274">
        <v>1010</v>
      </c>
      <c r="O274" t="s">
        <v>371</v>
      </c>
      <c r="P274" t="s">
        <v>371</v>
      </c>
      <c r="Q274">
        <v>100</v>
      </c>
      <c r="W274">
        <v>0</v>
      </c>
      <c r="X274">
        <v>-66531260</v>
      </c>
      <c r="Y274">
        <v>0.1</v>
      </c>
      <c r="AA274">
        <v>541.99</v>
      </c>
      <c r="AB274">
        <v>0</v>
      </c>
      <c r="AC274">
        <v>0</v>
      </c>
      <c r="AD274">
        <v>0</v>
      </c>
      <c r="AE274">
        <v>83</v>
      </c>
      <c r="AF274">
        <v>0</v>
      </c>
      <c r="AG274">
        <v>0</v>
      </c>
      <c r="AH274">
        <v>0</v>
      </c>
      <c r="AI274">
        <v>6.53</v>
      </c>
      <c r="AJ274">
        <v>1</v>
      </c>
      <c r="AK274">
        <v>1</v>
      </c>
      <c r="AL274">
        <v>1</v>
      </c>
      <c r="AN274">
        <v>0</v>
      </c>
      <c r="AO274">
        <v>1</v>
      </c>
      <c r="AP274">
        <v>0</v>
      </c>
      <c r="AQ274">
        <v>0</v>
      </c>
      <c r="AR274">
        <v>0</v>
      </c>
      <c r="AS274" t="s">
        <v>6</v>
      </c>
      <c r="AT274">
        <v>0.1</v>
      </c>
      <c r="AU274" t="s">
        <v>6</v>
      </c>
      <c r="AV274">
        <v>0</v>
      </c>
      <c r="AW274">
        <v>2</v>
      </c>
      <c r="AX274">
        <v>16670795</v>
      </c>
      <c r="AY274">
        <v>1</v>
      </c>
      <c r="AZ274">
        <v>0</v>
      </c>
      <c r="BA274">
        <v>230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Y274*Source!I146</f>
        <v>0.1</v>
      </c>
      <c r="CY274">
        <f t="shared" si="63"/>
        <v>541.99</v>
      </c>
      <c r="CZ274">
        <f t="shared" si="64"/>
        <v>83</v>
      </c>
      <c r="DA274">
        <f t="shared" si="65"/>
        <v>6.53</v>
      </c>
      <c r="DB274">
        <v>0</v>
      </c>
    </row>
    <row r="275" spans="1:106" x14ac:dyDescent="0.2">
      <c r="A275">
        <f>ROW(Source!A146)</f>
        <v>146</v>
      </c>
      <c r="B275">
        <v>16670161</v>
      </c>
      <c r="C275">
        <v>16670771</v>
      </c>
      <c r="D275">
        <v>15171982</v>
      </c>
      <c r="E275">
        <v>1</v>
      </c>
      <c r="F275">
        <v>1</v>
      </c>
      <c r="G275">
        <v>1</v>
      </c>
      <c r="H275">
        <v>3</v>
      </c>
      <c r="I275" t="s">
        <v>474</v>
      </c>
      <c r="J275" t="s">
        <v>475</v>
      </c>
      <c r="K275" t="s">
        <v>476</v>
      </c>
      <c r="L275">
        <v>1348</v>
      </c>
      <c r="N275">
        <v>1009</v>
      </c>
      <c r="O275" t="s">
        <v>477</v>
      </c>
      <c r="P275" t="s">
        <v>477</v>
      </c>
      <c r="Q275">
        <v>1000</v>
      </c>
      <c r="W275">
        <v>0</v>
      </c>
      <c r="X275">
        <v>-1421715385</v>
      </c>
      <c r="Y275">
        <v>2.9999999999999997E-4</v>
      </c>
      <c r="AA275">
        <v>4766.7700000000004</v>
      </c>
      <c r="AB275">
        <v>0</v>
      </c>
      <c r="AC275">
        <v>0</v>
      </c>
      <c r="AD275">
        <v>0</v>
      </c>
      <c r="AE275">
        <v>729.98</v>
      </c>
      <c r="AF275">
        <v>0</v>
      </c>
      <c r="AG275">
        <v>0</v>
      </c>
      <c r="AH275">
        <v>0</v>
      </c>
      <c r="AI275">
        <v>6.53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0</v>
      </c>
      <c r="AQ275">
        <v>0</v>
      </c>
      <c r="AR275">
        <v>0</v>
      </c>
      <c r="AS275" t="s">
        <v>6</v>
      </c>
      <c r="AT275">
        <v>2.9999999999999997E-4</v>
      </c>
      <c r="AU275" t="s">
        <v>6</v>
      </c>
      <c r="AV275">
        <v>0</v>
      </c>
      <c r="AW275">
        <v>2</v>
      </c>
      <c r="AX275">
        <v>16670796</v>
      </c>
      <c r="AY275">
        <v>1</v>
      </c>
      <c r="AZ275">
        <v>0</v>
      </c>
      <c r="BA275">
        <v>231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Y275*Source!I146</f>
        <v>2.9999999999999997E-4</v>
      </c>
      <c r="CY275">
        <f t="shared" si="63"/>
        <v>4766.7700000000004</v>
      </c>
      <c r="CZ275">
        <f t="shared" si="64"/>
        <v>729.98</v>
      </c>
      <c r="DA275">
        <f t="shared" si="65"/>
        <v>6.53</v>
      </c>
      <c r="DB275">
        <v>0</v>
      </c>
    </row>
    <row r="276" spans="1:106" x14ac:dyDescent="0.2">
      <c r="A276">
        <f>ROW(Source!A146)</f>
        <v>146</v>
      </c>
      <c r="B276">
        <v>16670161</v>
      </c>
      <c r="C276">
        <v>16670771</v>
      </c>
      <c r="D276">
        <v>15194723</v>
      </c>
      <c r="E276">
        <v>1</v>
      </c>
      <c r="F276">
        <v>1</v>
      </c>
      <c r="G276">
        <v>1</v>
      </c>
      <c r="H276">
        <v>3</v>
      </c>
      <c r="I276" t="s">
        <v>560</v>
      </c>
      <c r="J276" t="s">
        <v>561</v>
      </c>
      <c r="K276" t="s">
        <v>562</v>
      </c>
      <c r="L276">
        <v>1348</v>
      </c>
      <c r="N276">
        <v>1009</v>
      </c>
      <c r="O276" t="s">
        <v>477</v>
      </c>
      <c r="P276" t="s">
        <v>477</v>
      </c>
      <c r="Q276">
        <v>1000</v>
      </c>
      <c r="W276">
        <v>0</v>
      </c>
      <c r="X276">
        <v>-62883330</v>
      </c>
      <c r="Y276">
        <v>1E-4</v>
      </c>
      <c r="AA276">
        <v>244986.01</v>
      </c>
      <c r="AB276">
        <v>0</v>
      </c>
      <c r="AC276">
        <v>0</v>
      </c>
      <c r="AD276">
        <v>0</v>
      </c>
      <c r="AE276">
        <v>37517</v>
      </c>
      <c r="AF276">
        <v>0</v>
      </c>
      <c r="AG276">
        <v>0</v>
      </c>
      <c r="AH276">
        <v>0</v>
      </c>
      <c r="AI276">
        <v>6.53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0</v>
      </c>
      <c r="AQ276">
        <v>0</v>
      </c>
      <c r="AR276">
        <v>0</v>
      </c>
      <c r="AS276" t="s">
        <v>6</v>
      </c>
      <c r="AT276">
        <v>1E-4</v>
      </c>
      <c r="AU276" t="s">
        <v>6</v>
      </c>
      <c r="AV276">
        <v>0</v>
      </c>
      <c r="AW276">
        <v>2</v>
      </c>
      <c r="AX276">
        <v>16670797</v>
      </c>
      <c r="AY276">
        <v>1</v>
      </c>
      <c r="AZ276">
        <v>0</v>
      </c>
      <c r="BA276">
        <v>232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Y276*Source!I146</f>
        <v>1E-4</v>
      </c>
      <c r="CY276">
        <f t="shared" si="63"/>
        <v>244986.01</v>
      </c>
      <c r="CZ276">
        <f t="shared" si="64"/>
        <v>37517</v>
      </c>
      <c r="DA276">
        <f t="shared" si="65"/>
        <v>6.53</v>
      </c>
      <c r="DB276">
        <v>0</v>
      </c>
    </row>
    <row r="277" spans="1:106" x14ac:dyDescent="0.2">
      <c r="A277">
        <f>ROW(Source!A146)</f>
        <v>146</v>
      </c>
      <c r="B277">
        <v>16670161</v>
      </c>
      <c r="C277">
        <v>16670771</v>
      </c>
      <c r="D277">
        <v>15195043</v>
      </c>
      <c r="E277">
        <v>1</v>
      </c>
      <c r="F277">
        <v>1</v>
      </c>
      <c r="G277">
        <v>1</v>
      </c>
      <c r="H277">
        <v>3</v>
      </c>
      <c r="I277" t="s">
        <v>478</v>
      </c>
      <c r="J277" t="s">
        <v>479</v>
      </c>
      <c r="K277" t="s">
        <v>480</v>
      </c>
      <c r="L277">
        <v>1346</v>
      </c>
      <c r="N277">
        <v>1009</v>
      </c>
      <c r="O277" t="s">
        <v>470</v>
      </c>
      <c r="P277" t="s">
        <v>470</v>
      </c>
      <c r="Q277">
        <v>1</v>
      </c>
      <c r="W277">
        <v>0</v>
      </c>
      <c r="X277">
        <v>-1726842289</v>
      </c>
      <c r="Y277">
        <v>0.06</v>
      </c>
      <c r="AA277">
        <v>429.35</v>
      </c>
      <c r="AB277">
        <v>0</v>
      </c>
      <c r="AC277">
        <v>0</v>
      </c>
      <c r="AD277">
        <v>0</v>
      </c>
      <c r="AE277">
        <v>65.75</v>
      </c>
      <c r="AF277">
        <v>0</v>
      </c>
      <c r="AG277">
        <v>0</v>
      </c>
      <c r="AH277">
        <v>0</v>
      </c>
      <c r="AI277">
        <v>6.53</v>
      </c>
      <c r="AJ277">
        <v>1</v>
      </c>
      <c r="AK277">
        <v>1</v>
      </c>
      <c r="AL277">
        <v>1</v>
      </c>
      <c r="AN277">
        <v>0</v>
      </c>
      <c r="AO277">
        <v>1</v>
      </c>
      <c r="AP277">
        <v>0</v>
      </c>
      <c r="AQ277">
        <v>0</v>
      </c>
      <c r="AR277">
        <v>0</v>
      </c>
      <c r="AS277" t="s">
        <v>6</v>
      </c>
      <c r="AT277">
        <v>0.06</v>
      </c>
      <c r="AU277" t="s">
        <v>6</v>
      </c>
      <c r="AV277">
        <v>0</v>
      </c>
      <c r="AW277">
        <v>2</v>
      </c>
      <c r="AX277">
        <v>16670798</v>
      </c>
      <c r="AY277">
        <v>1</v>
      </c>
      <c r="AZ277">
        <v>0</v>
      </c>
      <c r="BA277">
        <v>233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Y277*Source!I146</f>
        <v>0.06</v>
      </c>
      <c r="CY277">
        <f t="shared" si="63"/>
        <v>429.35</v>
      </c>
      <c r="CZ277">
        <f t="shared" si="64"/>
        <v>65.75</v>
      </c>
      <c r="DA277">
        <f t="shared" si="65"/>
        <v>6.53</v>
      </c>
      <c r="DB277">
        <v>0</v>
      </c>
    </row>
    <row r="278" spans="1:106" x14ac:dyDescent="0.2">
      <c r="A278">
        <f>ROW(Source!A146)</f>
        <v>146</v>
      </c>
      <c r="B278">
        <v>16670161</v>
      </c>
      <c r="C278">
        <v>16670771</v>
      </c>
      <c r="D278">
        <v>15203305</v>
      </c>
      <c r="E278">
        <v>1</v>
      </c>
      <c r="F278">
        <v>1</v>
      </c>
      <c r="G278">
        <v>1</v>
      </c>
      <c r="H278">
        <v>3</v>
      </c>
      <c r="I278" t="s">
        <v>563</v>
      </c>
      <c r="J278" t="s">
        <v>564</v>
      </c>
      <c r="K278" t="s">
        <v>565</v>
      </c>
      <c r="L278">
        <v>1348</v>
      </c>
      <c r="N278">
        <v>1009</v>
      </c>
      <c r="O278" t="s">
        <v>477</v>
      </c>
      <c r="P278" t="s">
        <v>477</v>
      </c>
      <c r="Q278">
        <v>1000</v>
      </c>
      <c r="W278">
        <v>0</v>
      </c>
      <c r="X278">
        <v>108915477</v>
      </c>
      <c r="Y278">
        <v>2.0000000000000002E-5</v>
      </c>
      <c r="AA278">
        <v>101090.93</v>
      </c>
      <c r="AB278">
        <v>0</v>
      </c>
      <c r="AC278">
        <v>0</v>
      </c>
      <c r="AD278">
        <v>0</v>
      </c>
      <c r="AE278">
        <v>15481</v>
      </c>
      <c r="AF278">
        <v>0</v>
      </c>
      <c r="AG278">
        <v>0</v>
      </c>
      <c r="AH278">
        <v>0</v>
      </c>
      <c r="AI278">
        <v>6.53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6</v>
      </c>
      <c r="AT278">
        <v>2.0000000000000002E-5</v>
      </c>
      <c r="AU278" t="s">
        <v>6</v>
      </c>
      <c r="AV278">
        <v>0</v>
      </c>
      <c r="AW278">
        <v>2</v>
      </c>
      <c r="AX278">
        <v>16670799</v>
      </c>
      <c r="AY278">
        <v>1</v>
      </c>
      <c r="AZ278">
        <v>0</v>
      </c>
      <c r="BA278">
        <v>234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Y278*Source!I146</f>
        <v>2.0000000000000002E-5</v>
      </c>
      <c r="CY278">
        <f t="shared" si="63"/>
        <v>101090.93</v>
      </c>
      <c r="CZ278">
        <f t="shared" si="64"/>
        <v>15481</v>
      </c>
      <c r="DA278">
        <f t="shared" si="65"/>
        <v>6.53</v>
      </c>
      <c r="DB278">
        <v>0</v>
      </c>
    </row>
    <row r="279" spans="1:106" x14ac:dyDescent="0.2">
      <c r="A279">
        <f>ROW(Source!A146)</f>
        <v>146</v>
      </c>
      <c r="B279">
        <v>16670161</v>
      </c>
      <c r="C279">
        <v>16670771</v>
      </c>
      <c r="D279">
        <v>15203987</v>
      </c>
      <c r="E279">
        <v>1</v>
      </c>
      <c r="F279">
        <v>1</v>
      </c>
      <c r="G279">
        <v>1</v>
      </c>
      <c r="H279">
        <v>3</v>
      </c>
      <c r="I279" t="s">
        <v>566</v>
      </c>
      <c r="J279" t="s">
        <v>567</v>
      </c>
      <c r="K279" t="s">
        <v>568</v>
      </c>
      <c r="L279">
        <v>1346</v>
      </c>
      <c r="N279">
        <v>1009</v>
      </c>
      <c r="O279" t="s">
        <v>470</v>
      </c>
      <c r="P279" t="s">
        <v>470</v>
      </c>
      <c r="Q279">
        <v>1</v>
      </c>
      <c r="W279">
        <v>0</v>
      </c>
      <c r="X279">
        <v>-1274984028</v>
      </c>
      <c r="Y279">
        <v>0.03</v>
      </c>
      <c r="AA279">
        <v>232.66</v>
      </c>
      <c r="AB279">
        <v>0</v>
      </c>
      <c r="AC279">
        <v>0</v>
      </c>
      <c r="AD279">
        <v>0</v>
      </c>
      <c r="AE279">
        <v>35.630000000000003</v>
      </c>
      <c r="AF279">
        <v>0</v>
      </c>
      <c r="AG279">
        <v>0</v>
      </c>
      <c r="AH279">
        <v>0</v>
      </c>
      <c r="AI279">
        <v>6.53</v>
      </c>
      <c r="AJ279">
        <v>1</v>
      </c>
      <c r="AK279">
        <v>1</v>
      </c>
      <c r="AL279">
        <v>1</v>
      </c>
      <c r="AN279">
        <v>0</v>
      </c>
      <c r="AO279">
        <v>1</v>
      </c>
      <c r="AP279">
        <v>0</v>
      </c>
      <c r="AQ279">
        <v>0</v>
      </c>
      <c r="AR279">
        <v>0</v>
      </c>
      <c r="AS279" t="s">
        <v>6</v>
      </c>
      <c r="AT279">
        <v>0.03</v>
      </c>
      <c r="AU279" t="s">
        <v>6</v>
      </c>
      <c r="AV279">
        <v>0</v>
      </c>
      <c r="AW279">
        <v>2</v>
      </c>
      <c r="AX279">
        <v>16670800</v>
      </c>
      <c r="AY279">
        <v>1</v>
      </c>
      <c r="AZ279">
        <v>0</v>
      </c>
      <c r="BA279">
        <v>235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Y279*Source!I146</f>
        <v>0.03</v>
      </c>
      <c r="CY279">
        <f t="shared" si="63"/>
        <v>232.66</v>
      </c>
      <c r="CZ279">
        <f t="shared" si="64"/>
        <v>35.630000000000003</v>
      </c>
      <c r="DA279">
        <f t="shared" si="65"/>
        <v>6.53</v>
      </c>
      <c r="DB279">
        <v>0</v>
      </c>
    </row>
    <row r="280" spans="1:106" x14ac:dyDescent="0.2">
      <c r="A280">
        <f>ROW(Source!A146)</f>
        <v>146</v>
      </c>
      <c r="B280">
        <v>16670161</v>
      </c>
      <c r="C280">
        <v>16670771</v>
      </c>
      <c r="D280">
        <v>15219336</v>
      </c>
      <c r="E280">
        <v>1</v>
      </c>
      <c r="F280">
        <v>1</v>
      </c>
      <c r="G280">
        <v>1</v>
      </c>
      <c r="H280">
        <v>3</v>
      </c>
      <c r="I280" t="s">
        <v>569</v>
      </c>
      <c r="J280" t="s">
        <v>570</v>
      </c>
      <c r="K280" t="s">
        <v>571</v>
      </c>
      <c r="L280">
        <v>1355</v>
      </c>
      <c r="N280">
        <v>1010</v>
      </c>
      <c r="O280" t="s">
        <v>371</v>
      </c>
      <c r="P280" t="s">
        <v>371</v>
      </c>
      <c r="Q280">
        <v>100</v>
      </c>
      <c r="W280">
        <v>0</v>
      </c>
      <c r="X280">
        <v>-720208681</v>
      </c>
      <c r="Y280">
        <v>0.1</v>
      </c>
      <c r="AA280">
        <v>1325.59</v>
      </c>
      <c r="AB280">
        <v>0</v>
      </c>
      <c r="AC280">
        <v>0</v>
      </c>
      <c r="AD280">
        <v>0</v>
      </c>
      <c r="AE280">
        <v>203</v>
      </c>
      <c r="AF280">
        <v>0</v>
      </c>
      <c r="AG280">
        <v>0</v>
      </c>
      <c r="AH280">
        <v>0</v>
      </c>
      <c r="AI280">
        <v>6.53</v>
      </c>
      <c r="AJ280">
        <v>1</v>
      </c>
      <c r="AK280">
        <v>1</v>
      </c>
      <c r="AL280">
        <v>1</v>
      </c>
      <c r="AN280">
        <v>0</v>
      </c>
      <c r="AO280">
        <v>1</v>
      </c>
      <c r="AP280">
        <v>0</v>
      </c>
      <c r="AQ280">
        <v>0</v>
      </c>
      <c r="AR280">
        <v>0</v>
      </c>
      <c r="AS280" t="s">
        <v>6</v>
      </c>
      <c r="AT280">
        <v>0.1</v>
      </c>
      <c r="AU280" t="s">
        <v>6</v>
      </c>
      <c r="AV280">
        <v>0</v>
      </c>
      <c r="AW280">
        <v>2</v>
      </c>
      <c r="AX280">
        <v>16670801</v>
      </c>
      <c r="AY280">
        <v>1</v>
      </c>
      <c r="AZ280">
        <v>0</v>
      </c>
      <c r="BA280">
        <v>236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Y280*Source!I146</f>
        <v>0.1</v>
      </c>
      <c r="CY280">
        <f t="shared" si="63"/>
        <v>1325.59</v>
      </c>
      <c r="CZ280">
        <f t="shared" si="64"/>
        <v>203</v>
      </c>
      <c r="DA280">
        <f t="shared" si="65"/>
        <v>6.53</v>
      </c>
      <c r="DB280">
        <v>0</v>
      </c>
    </row>
    <row r="281" spans="1:106" x14ac:dyDescent="0.2">
      <c r="A281">
        <f>ROW(Source!A146)</f>
        <v>146</v>
      </c>
      <c r="B281">
        <v>16670161</v>
      </c>
      <c r="C281">
        <v>16670771</v>
      </c>
      <c r="D281">
        <v>15226084</v>
      </c>
      <c r="E281">
        <v>1</v>
      </c>
      <c r="F281">
        <v>1</v>
      </c>
      <c r="G281">
        <v>1</v>
      </c>
      <c r="H281">
        <v>3</v>
      </c>
      <c r="I281" t="s">
        <v>572</v>
      </c>
      <c r="J281" t="s">
        <v>573</v>
      </c>
      <c r="K281" t="s">
        <v>574</v>
      </c>
      <c r="L281">
        <v>1346</v>
      </c>
      <c r="N281">
        <v>1009</v>
      </c>
      <c r="O281" t="s">
        <v>470</v>
      </c>
      <c r="P281" t="s">
        <v>470</v>
      </c>
      <c r="Q281">
        <v>1</v>
      </c>
      <c r="W281">
        <v>0</v>
      </c>
      <c r="X281">
        <v>768311580</v>
      </c>
      <c r="Y281">
        <v>0.02</v>
      </c>
      <c r="AA281">
        <v>100.37</v>
      </c>
      <c r="AB281">
        <v>0</v>
      </c>
      <c r="AC281">
        <v>0</v>
      </c>
      <c r="AD281">
        <v>0</v>
      </c>
      <c r="AE281">
        <v>15.37</v>
      </c>
      <c r="AF281">
        <v>0</v>
      </c>
      <c r="AG281">
        <v>0</v>
      </c>
      <c r="AH281">
        <v>0</v>
      </c>
      <c r="AI281">
        <v>6.53</v>
      </c>
      <c r="AJ281">
        <v>1</v>
      </c>
      <c r="AK281">
        <v>1</v>
      </c>
      <c r="AL281">
        <v>1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6</v>
      </c>
      <c r="AT281">
        <v>0.02</v>
      </c>
      <c r="AU281" t="s">
        <v>6</v>
      </c>
      <c r="AV281">
        <v>0</v>
      </c>
      <c r="AW281">
        <v>2</v>
      </c>
      <c r="AX281">
        <v>16670802</v>
      </c>
      <c r="AY281">
        <v>1</v>
      </c>
      <c r="AZ281">
        <v>0</v>
      </c>
      <c r="BA281">
        <v>237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Y281*Source!I146</f>
        <v>0.02</v>
      </c>
      <c r="CY281">
        <f t="shared" si="63"/>
        <v>100.37</v>
      </c>
      <c r="CZ281">
        <f t="shared" si="64"/>
        <v>15.37</v>
      </c>
      <c r="DA281">
        <f t="shared" si="65"/>
        <v>6.53</v>
      </c>
      <c r="DB281">
        <v>0</v>
      </c>
    </row>
    <row r="282" spans="1:106" x14ac:dyDescent="0.2">
      <c r="A282">
        <f>ROW(Source!A146)</f>
        <v>146</v>
      </c>
      <c r="B282">
        <v>16670161</v>
      </c>
      <c r="C282">
        <v>16670771</v>
      </c>
      <c r="D282">
        <v>15233314</v>
      </c>
      <c r="E282">
        <v>1</v>
      </c>
      <c r="F282">
        <v>1</v>
      </c>
      <c r="G282">
        <v>1</v>
      </c>
      <c r="H282">
        <v>3</v>
      </c>
      <c r="I282" t="s">
        <v>575</v>
      </c>
      <c r="J282" t="s">
        <v>576</v>
      </c>
      <c r="K282" t="s">
        <v>577</v>
      </c>
      <c r="L282">
        <v>1346</v>
      </c>
      <c r="N282">
        <v>1009</v>
      </c>
      <c r="O282" t="s">
        <v>470</v>
      </c>
      <c r="P282" t="s">
        <v>470</v>
      </c>
      <c r="Q282">
        <v>1</v>
      </c>
      <c r="W282">
        <v>0</v>
      </c>
      <c r="X282">
        <v>65989290</v>
      </c>
      <c r="Y282">
        <v>0.08</v>
      </c>
      <c r="AA282">
        <v>250.36</v>
      </c>
      <c r="AB282">
        <v>0</v>
      </c>
      <c r="AC282">
        <v>0</v>
      </c>
      <c r="AD282">
        <v>0</v>
      </c>
      <c r="AE282">
        <v>38.340000000000003</v>
      </c>
      <c r="AF282">
        <v>0</v>
      </c>
      <c r="AG282">
        <v>0</v>
      </c>
      <c r="AH282">
        <v>0</v>
      </c>
      <c r="AI282">
        <v>6.53</v>
      </c>
      <c r="AJ282">
        <v>1</v>
      </c>
      <c r="AK282">
        <v>1</v>
      </c>
      <c r="AL282">
        <v>1</v>
      </c>
      <c r="AN282">
        <v>0</v>
      </c>
      <c r="AO282">
        <v>1</v>
      </c>
      <c r="AP282">
        <v>0</v>
      </c>
      <c r="AQ282">
        <v>0</v>
      </c>
      <c r="AR282">
        <v>0</v>
      </c>
      <c r="AS282" t="s">
        <v>6</v>
      </c>
      <c r="AT282">
        <v>0.08</v>
      </c>
      <c r="AU282" t="s">
        <v>6</v>
      </c>
      <c r="AV282">
        <v>0</v>
      </c>
      <c r="AW282">
        <v>2</v>
      </c>
      <c r="AX282">
        <v>16670803</v>
      </c>
      <c r="AY282">
        <v>1</v>
      </c>
      <c r="AZ282">
        <v>0</v>
      </c>
      <c r="BA282">
        <v>238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Y282*Source!I146</f>
        <v>0.08</v>
      </c>
      <c r="CY282">
        <f t="shared" si="63"/>
        <v>250.36</v>
      </c>
      <c r="CZ282">
        <f t="shared" si="64"/>
        <v>38.340000000000003</v>
      </c>
      <c r="DA282">
        <f t="shared" si="65"/>
        <v>6.53</v>
      </c>
      <c r="DB282">
        <v>0</v>
      </c>
    </row>
    <row r="283" spans="1:106" x14ac:dyDescent="0.2">
      <c r="A283">
        <f>ROW(Source!A146)</f>
        <v>146</v>
      </c>
      <c r="B283">
        <v>16670161</v>
      </c>
      <c r="C283">
        <v>16670771</v>
      </c>
      <c r="D283">
        <v>15241619</v>
      </c>
      <c r="E283">
        <v>1</v>
      </c>
      <c r="F283">
        <v>1</v>
      </c>
      <c r="G283">
        <v>1</v>
      </c>
      <c r="H283">
        <v>3</v>
      </c>
      <c r="I283" t="s">
        <v>240</v>
      </c>
      <c r="J283" t="s">
        <v>242</v>
      </c>
      <c r="K283" t="s">
        <v>241</v>
      </c>
      <c r="L283">
        <v>1354</v>
      </c>
      <c r="N283">
        <v>1010</v>
      </c>
      <c r="O283" t="s">
        <v>113</v>
      </c>
      <c r="P283" t="s">
        <v>113</v>
      </c>
      <c r="Q283">
        <v>1</v>
      </c>
      <c r="W283">
        <v>0</v>
      </c>
      <c r="X283">
        <v>1264847772</v>
      </c>
      <c r="Y283">
        <v>1</v>
      </c>
      <c r="AA283">
        <v>14080.83</v>
      </c>
      <c r="AB283">
        <v>0</v>
      </c>
      <c r="AC283">
        <v>0</v>
      </c>
      <c r="AD283">
        <v>0</v>
      </c>
      <c r="AE283">
        <v>2156.33</v>
      </c>
      <c r="AF283">
        <v>0</v>
      </c>
      <c r="AG283">
        <v>0</v>
      </c>
      <c r="AH283">
        <v>0</v>
      </c>
      <c r="AI283">
        <v>6.53</v>
      </c>
      <c r="AJ283">
        <v>1</v>
      </c>
      <c r="AK283">
        <v>1</v>
      </c>
      <c r="AL283">
        <v>1</v>
      </c>
      <c r="AN283">
        <v>0</v>
      </c>
      <c r="AO283">
        <v>0</v>
      </c>
      <c r="AP283">
        <v>0</v>
      </c>
      <c r="AQ283">
        <v>0</v>
      </c>
      <c r="AR283">
        <v>0</v>
      </c>
      <c r="AS283" t="s">
        <v>6</v>
      </c>
      <c r="AT283">
        <v>1</v>
      </c>
      <c r="AU283" t="s">
        <v>6</v>
      </c>
      <c r="AV283">
        <v>0</v>
      </c>
      <c r="AW283">
        <v>1</v>
      </c>
      <c r="AX283">
        <v>-1</v>
      </c>
      <c r="AY283">
        <v>0</v>
      </c>
      <c r="AZ283">
        <v>0</v>
      </c>
      <c r="BA283" t="s">
        <v>6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Y283*Source!I146</f>
        <v>1</v>
      </c>
      <c r="CY283">
        <f t="shared" si="63"/>
        <v>14080.83</v>
      </c>
      <c r="CZ283">
        <f t="shared" si="64"/>
        <v>2156.33</v>
      </c>
      <c r="DA283">
        <f t="shared" si="65"/>
        <v>6.53</v>
      </c>
      <c r="DB283">
        <v>0</v>
      </c>
    </row>
    <row r="284" spans="1:106" x14ac:dyDescent="0.2">
      <c r="A284">
        <f>ROW(Source!A146)</f>
        <v>146</v>
      </c>
      <c r="B284">
        <v>16670161</v>
      </c>
      <c r="C284">
        <v>16670771</v>
      </c>
      <c r="D284">
        <v>15164559</v>
      </c>
      <c r="E284">
        <v>17</v>
      </c>
      <c r="F284">
        <v>1</v>
      </c>
      <c r="G284">
        <v>1</v>
      </c>
      <c r="H284">
        <v>3</v>
      </c>
      <c r="I284" t="s">
        <v>481</v>
      </c>
      <c r="J284" t="s">
        <v>6</v>
      </c>
      <c r="K284" t="s">
        <v>482</v>
      </c>
      <c r="L284">
        <v>1374</v>
      </c>
      <c r="N284">
        <v>1013</v>
      </c>
      <c r="O284" t="s">
        <v>483</v>
      </c>
      <c r="P284" t="s">
        <v>483</v>
      </c>
      <c r="Q284">
        <v>1</v>
      </c>
      <c r="W284">
        <v>0</v>
      </c>
      <c r="X284">
        <v>-1731369543</v>
      </c>
      <c r="Y284">
        <v>2.2400000000000002</v>
      </c>
      <c r="AA284">
        <v>1</v>
      </c>
      <c r="AB284">
        <v>0</v>
      </c>
      <c r="AC284">
        <v>0</v>
      </c>
      <c r="AD284">
        <v>0</v>
      </c>
      <c r="AE284">
        <v>1</v>
      </c>
      <c r="AF284">
        <v>0</v>
      </c>
      <c r="AG284">
        <v>0</v>
      </c>
      <c r="AH284">
        <v>0</v>
      </c>
      <c r="AI284">
        <v>1</v>
      </c>
      <c r="AJ284">
        <v>1</v>
      </c>
      <c r="AK284">
        <v>1</v>
      </c>
      <c r="AL284">
        <v>1</v>
      </c>
      <c r="AN284">
        <v>0</v>
      </c>
      <c r="AO284">
        <v>1</v>
      </c>
      <c r="AP284">
        <v>0</v>
      </c>
      <c r="AQ284">
        <v>0</v>
      </c>
      <c r="AR284">
        <v>0</v>
      </c>
      <c r="AS284" t="s">
        <v>6</v>
      </c>
      <c r="AT284">
        <v>2.2400000000000002</v>
      </c>
      <c r="AU284" t="s">
        <v>6</v>
      </c>
      <c r="AV284">
        <v>0</v>
      </c>
      <c r="AW284">
        <v>2</v>
      </c>
      <c r="AX284">
        <v>16670805</v>
      </c>
      <c r="AY284">
        <v>1</v>
      </c>
      <c r="AZ284">
        <v>0</v>
      </c>
      <c r="BA284">
        <v>240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Y284*Source!I146</f>
        <v>2.2400000000000002</v>
      </c>
      <c r="CY284">
        <f t="shared" si="63"/>
        <v>1</v>
      </c>
      <c r="CZ284">
        <f t="shared" si="64"/>
        <v>1</v>
      </c>
      <c r="DA284">
        <f t="shared" si="65"/>
        <v>1</v>
      </c>
      <c r="DB284">
        <v>0</v>
      </c>
    </row>
    <row r="285" spans="1:106" x14ac:dyDescent="0.2">
      <c r="A285">
        <f>ROW(Source!A149)</f>
        <v>149</v>
      </c>
      <c r="B285">
        <v>16670159</v>
      </c>
      <c r="C285">
        <v>16670807</v>
      </c>
      <c r="D285">
        <v>15430767</v>
      </c>
      <c r="E285">
        <v>1</v>
      </c>
      <c r="F285">
        <v>1</v>
      </c>
      <c r="G285">
        <v>1</v>
      </c>
      <c r="H285">
        <v>1</v>
      </c>
      <c r="I285" t="s">
        <v>520</v>
      </c>
      <c r="J285" t="s">
        <v>6</v>
      </c>
      <c r="K285" t="s">
        <v>521</v>
      </c>
      <c r="L285">
        <v>1191</v>
      </c>
      <c r="N285">
        <v>1013</v>
      </c>
      <c r="O285" t="s">
        <v>466</v>
      </c>
      <c r="P285" t="s">
        <v>466</v>
      </c>
      <c r="Q285">
        <v>1</v>
      </c>
      <c r="W285">
        <v>0</v>
      </c>
      <c r="X285">
        <v>-400197608</v>
      </c>
      <c r="Y285">
        <v>4</v>
      </c>
      <c r="AA285">
        <v>0</v>
      </c>
      <c r="AB285">
        <v>0</v>
      </c>
      <c r="AC285">
        <v>0</v>
      </c>
      <c r="AD285">
        <v>8.5299999999999994</v>
      </c>
      <c r="AE285">
        <v>0</v>
      </c>
      <c r="AF285">
        <v>0</v>
      </c>
      <c r="AG285">
        <v>0</v>
      </c>
      <c r="AH285">
        <v>8.5299999999999994</v>
      </c>
      <c r="AI285">
        <v>1</v>
      </c>
      <c r="AJ285">
        <v>1</v>
      </c>
      <c r="AK285">
        <v>1</v>
      </c>
      <c r="AL285">
        <v>1</v>
      </c>
      <c r="AN285">
        <v>0</v>
      </c>
      <c r="AO285">
        <v>1</v>
      </c>
      <c r="AP285">
        <v>0</v>
      </c>
      <c r="AQ285">
        <v>0</v>
      </c>
      <c r="AR285">
        <v>0</v>
      </c>
      <c r="AS285" t="s">
        <v>6</v>
      </c>
      <c r="AT285">
        <v>4</v>
      </c>
      <c r="AU285" t="s">
        <v>6</v>
      </c>
      <c r="AV285">
        <v>1</v>
      </c>
      <c r="AW285">
        <v>2</v>
      </c>
      <c r="AX285">
        <v>16670818</v>
      </c>
      <c r="AY285">
        <v>1</v>
      </c>
      <c r="AZ285">
        <v>0</v>
      </c>
      <c r="BA285">
        <v>241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Y285*Source!I149</f>
        <v>956</v>
      </c>
      <c r="CY285">
        <f>AD285</f>
        <v>8.5299999999999994</v>
      </c>
      <c r="CZ285">
        <f>AH285</f>
        <v>8.5299999999999994</v>
      </c>
      <c r="DA285">
        <f>AL285</f>
        <v>1</v>
      </c>
      <c r="DB285">
        <v>0</v>
      </c>
    </row>
    <row r="286" spans="1:106" x14ac:dyDescent="0.2">
      <c r="A286">
        <f>ROW(Source!A149)</f>
        <v>149</v>
      </c>
      <c r="B286">
        <v>16670159</v>
      </c>
      <c r="C286">
        <v>16670807</v>
      </c>
      <c r="D286">
        <v>15167258</v>
      </c>
      <c r="E286">
        <v>1</v>
      </c>
      <c r="F286">
        <v>1</v>
      </c>
      <c r="G286">
        <v>1</v>
      </c>
      <c r="H286">
        <v>3</v>
      </c>
      <c r="I286" t="s">
        <v>578</v>
      </c>
      <c r="J286" t="s">
        <v>579</v>
      </c>
      <c r="K286" t="s">
        <v>580</v>
      </c>
      <c r="L286">
        <v>1346</v>
      </c>
      <c r="N286">
        <v>1009</v>
      </c>
      <c r="O286" t="s">
        <v>470</v>
      </c>
      <c r="P286" t="s">
        <v>470</v>
      </c>
      <c r="Q286">
        <v>1</v>
      </c>
      <c r="W286">
        <v>0</v>
      </c>
      <c r="X286">
        <v>-1700281581</v>
      </c>
      <c r="Y286">
        <v>0.05</v>
      </c>
      <c r="AA286">
        <v>47.57</v>
      </c>
      <c r="AB286">
        <v>0</v>
      </c>
      <c r="AC286">
        <v>0</v>
      </c>
      <c r="AD286">
        <v>0</v>
      </c>
      <c r="AE286">
        <v>47.57</v>
      </c>
      <c r="AF286">
        <v>0</v>
      </c>
      <c r="AG286">
        <v>0</v>
      </c>
      <c r="AH286">
        <v>0</v>
      </c>
      <c r="AI286">
        <v>1</v>
      </c>
      <c r="AJ286">
        <v>1</v>
      </c>
      <c r="AK286">
        <v>1</v>
      </c>
      <c r="AL286">
        <v>1</v>
      </c>
      <c r="AN286">
        <v>0</v>
      </c>
      <c r="AO286">
        <v>1</v>
      </c>
      <c r="AP286">
        <v>0</v>
      </c>
      <c r="AQ286">
        <v>0</v>
      </c>
      <c r="AR286">
        <v>0</v>
      </c>
      <c r="AS286" t="s">
        <v>6</v>
      </c>
      <c r="AT286">
        <v>0.05</v>
      </c>
      <c r="AU286" t="s">
        <v>6</v>
      </c>
      <c r="AV286">
        <v>0</v>
      </c>
      <c r="AW286">
        <v>2</v>
      </c>
      <c r="AX286">
        <v>16670819</v>
      </c>
      <c r="AY286">
        <v>1</v>
      </c>
      <c r="AZ286">
        <v>0</v>
      </c>
      <c r="BA286">
        <v>242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Y286*Source!I149</f>
        <v>11.950000000000001</v>
      </c>
      <c r="CY286">
        <f t="shared" ref="CY286:CY294" si="66">AA286</f>
        <v>47.57</v>
      </c>
      <c r="CZ286">
        <f t="shared" ref="CZ286:CZ294" si="67">AE286</f>
        <v>47.57</v>
      </c>
      <c r="DA286">
        <f t="shared" ref="DA286:DA294" si="68">AI286</f>
        <v>1</v>
      </c>
      <c r="DB286">
        <v>0</v>
      </c>
    </row>
    <row r="287" spans="1:106" x14ac:dyDescent="0.2">
      <c r="A287">
        <f>ROW(Source!A149)</f>
        <v>149</v>
      </c>
      <c r="B287">
        <v>16670159</v>
      </c>
      <c r="C287">
        <v>16670807</v>
      </c>
      <c r="D287">
        <v>15167303</v>
      </c>
      <c r="E287">
        <v>1</v>
      </c>
      <c r="F287">
        <v>1</v>
      </c>
      <c r="G287">
        <v>1</v>
      </c>
      <c r="H287">
        <v>3</v>
      </c>
      <c r="I287" t="s">
        <v>581</v>
      </c>
      <c r="J287" t="s">
        <v>582</v>
      </c>
      <c r="K287" t="s">
        <v>583</v>
      </c>
      <c r="L287">
        <v>1383</v>
      </c>
      <c r="N287">
        <v>1013</v>
      </c>
      <c r="O287" t="s">
        <v>584</v>
      </c>
      <c r="P287" t="s">
        <v>584</v>
      </c>
      <c r="Q287">
        <v>1</v>
      </c>
      <c r="W287">
        <v>0</v>
      </c>
      <c r="X287">
        <v>-1379976516</v>
      </c>
      <c r="Y287">
        <v>0.06</v>
      </c>
      <c r="AA287">
        <v>0.4</v>
      </c>
      <c r="AB287">
        <v>0</v>
      </c>
      <c r="AC287">
        <v>0</v>
      </c>
      <c r="AD287">
        <v>0</v>
      </c>
      <c r="AE287">
        <v>0.4</v>
      </c>
      <c r="AF287">
        <v>0</v>
      </c>
      <c r="AG287">
        <v>0</v>
      </c>
      <c r="AH287">
        <v>0</v>
      </c>
      <c r="AI287">
        <v>1</v>
      </c>
      <c r="AJ287">
        <v>1</v>
      </c>
      <c r="AK287">
        <v>1</v>
      </c>
      <c r="AL287">
        <v>1</v>
      </c>
      <c r="AN287">
        <v>0</v>
      </c>
      <c r="AO287">
        <v>1</v>
      </c>
      <c r="AP287">
        <v>0</v>
      </c>
      <c r="AQ287">
        <v>0</v>
      </c>
      <c r="AR287">
        <v>0</v>
      </c>
      <c r="AS287" t="s">
        <v>6</v>
      </c>
      <c r="AT287">
        <v>0.06</v>
      </c>
      <c r="AU287" t="s">
        <v>6</v>
      </c>
      <c r="AV287">
        <v>0</v>
      </c>
      <c r="AW287">
        <v>2</v>
      </c>
      <c r="AX287">
        <v>16670820</v>
      </c>
      <c r="AY287">
        <v>1</v>
      </c>
      <c r="AZ287">
        <v>0</v>
      </c>
      <c r="BA287">
        <v>243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Y287*Source!I149</f>
        <v>14.34</v>
      </c>
      <c r="CY287">
        <f t="shared" si="66"/>
        <v>0.4</v>
      </c>
      <c r="CZ287">
        <f t="shared" si="67"/>
        <v>0.4</v>
      </c>
      <c r="DA287">
        <f t="shared" si="68"/>
        <v>1</v>
      </c>
      <c r="DB287">
        <v>0</v>
      </c>
    </row>
    <row r="288" spans="1:106" x14ac:dyDescent="0.2">
      <c r="A288">
        <f>ROW(Source!A149)</f>
        <v>149</v>
      </c>
      <c r="B288">
        <v>16670159</v>
      </c>
      <c r="C288">
        <v>16670807</v>
      </c>
      <c r="D288">
        <v>15167589</v>
      </c>
      <c r="E288">
        <v>1</v>
      </c>
      <c r="F288">
        <v>1</v>
      </c>
      <c r="G288">
        <v>1</v>
      </c>
      <c r="H288">
        <v>3</v>
      </c>
      <c r="I288" t="s">
        <v>490</v>
      </c>
      <c r="J288" t="s">
        <v>491</v>
      </c>
      <c r="K288" t="s">
        <v>492</v>
      </c>
      <c r="L288">
        <v>1346</v>
      </c>
      <c r="N288">
        <v>1009</v>
      </c>
      <c r="O288" t="s">
        <v>470</v>
      </c>
      <c r="P288" t="s">
        <v>470</v>
      </c>
      <c r="Q288">
        <v>1</v>
      </c>
      <c r="W288">
        <v>0</v>
      </c>
      <c r="X288">
        <v>-2124370092</v>
      </c>
      <c r="Y288">
        <v>5.0000000000000001E-3</v>
      </c>
      <c r="AA288">
        <v>91.29</v>
      </c>
      <c r="AB288">
        <v>0</v>
      </c>
      <c r="AC288">
        <v>0</v>
      </c>
      <c r="AD288">
        <v>0</v>
      </c>
      <c r="AE288">
        <v>91.29</v>
      </c>
      <c r="AF288">
        <v>0</v>
      </c>
      <c r="AG288">
        <v>0</v>
      </c>
      <c r="AH288">
        <v>0</v>
      </c>
      <c r="AI288">
        <v>1</v>
      </c>
      <c r="AJ288">
        <v>1</v>
      </c>
      <c r="AK288">
        <v>1</v>
      </c>
      <c r="AL288">
        <v>1</v>
      </c>
      <c r="AN288">
        <v>0</v>
      </c>
      <c r="AO288">
        <v>1</v>
      </c>
      <c r="AP288">
        <v>0</v>
      </c>
      <c r="AQ288">
        <v>0</v>
      </c>
      <c r="AR288">
        <v>0</v>
      </c>
      <c r="AS288" t="s">
        <v>6</v>
      </c>
      <c r="AT288">
        <v>5.0000000000000001E-3</v>
      </c>
      <c r="AU288" t="s">
        <v>6</v>
      </c>
      <c r="AV288">
        <v>0</v>
      </c>
      <c r="AW288">
        <v>2</v>
      </c>
      <c r="AX288">
        <v>16670821</v>
      </c>
      <c r="AY288">
        <v>1</v>
      </c>
      <c r="AZ288">
        <v>0</v>
      </c>
      <c r="BA288">
        <v>244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Y288*Source!I149</f>
        <v>1.1950000000000001</v>
      </c>
      <c r="CY288">
        <f t="shared" si="66"/>
        <v>91.29</v>
      </c>
      <c r="CZ288">
        <f t="shared" si="67"/>
        <v>91.29</v>
      </c>
      <c r="DA288">
        <f t="shared" si="68"/>
        <v>1</v>
      </c>
      <c r="DB288">
        <v>0</v>
      </c>
    </row>
    <row r="289" spans="1:106" x14ac:dyDescent="0.2">
      <c r="A289">
        <f>ROW(Source!A149)</f>
        <v>149</v>
      </c>
      <c r="B289">
        <v>16670159</v>
      </c>
      <c r="C289">
        <v>16670807</v>
      </c>
      <c r="D289">
        <v>15170992</v>
      </c>
      <c r="E289">
        <v>1</v>
      </c>
      <c r="F289">
        <v>1</v>
      </c>
      <c r="G289">
        <v>1</v>
      </c>
      <c r="H289">
        <v>3</v>
      </c>
      <c r="I289" t="s">
        <v>514</v>
      </c>
      <c r="J289" t="s">
        <v>515</v>
      </c>
      <c r="K289" t="s">
        <v>516</v>
      </c>
      <c r="L289">
        <v>1346</v>
      </c>
      <c r="N289">
        <v>1009</v>
      </c>
      <c r="O289" t="s">
        <v>470</v>
      </c>
      <c r="P289" t="s">
        <v>470</v>
      </c>
      <c r="Q289">
        <v>1</v>
      </c>
      <c r="W289">
        <v>0</v>
      </c>
      <c r="X289">
        <v>-1012196365</v>
      </c>
      <c r="Y289">
        <v>0.01</v>
      </c>
      <c r="AA289">
        <v>155</v>
      </c>
      <c r="AB289">
        <v>0</v>
      </c>
      <c r="AC289">
        <v>0</v>
      </c>
      <c r="AD289">
        <v>0</v>
      </c>
      <c r="AE289">
        <v>155</v>
      </c>
      <c r="AF289">
        <v>0</v>
      </c>
      <c r="AG289">
        <v>0</v>
      </c>
      <c r="AH289">
        <v>0</v>
      </c>
      <c r="AI289">
        <v>1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6</v>
      </c>
      <c r="AT289">
        <v>0.01</v>
      </c>
      <c r="AU289" t="s">
        <v>6</v>
      </c>
      <c r="AV289">
        <v>0</v>
      </c>
      <c r="AW289">
        <v>2</v>
      </c>
      <c r="AX289">
        <v>16670822</v>
      </c>
      <c r="AY289">
        <v>1</v>
      </c>
      <c r="AZ289">
        <v>0</v>
      </c>
      <c r="BA289">
        <v>245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Y289*Source!I149</f>
        <v>2.39</v>
      </c>
      <c r="CY289">
        <f t="shared" si="66"/>
        <v>155</v>
      </c>
      <c r="CZ289">
        <f t="shared" si="67"/>
        <v>155</v>
      </c>
      <c r="DA289">
        <f t="shared" si="68"/>
        <v>1</v>
      </c>
      <c r="DB289">
        <v>0</v>
      </c>
    </row>
    <row r="290" spans="1:106" x14ac:dyDescent="0.2">
      <c r="A290">
        <f>ROW(Source!A149)</f>
        <v>149</v>
      </c>
      <c r="B290">
        <v>16670159</v>
      </c>
      <c r="C290">
        <v>16670807</v>
      </c>
      <c r="D290">
        <v>15195043</v>
      </c>
      <c r="E290">
        <v>1</v>
      </c>
      <c r="F290">
        <v>1</v>
      </c>
      <c r="G290">
        <v>1</v>
      </c>
      <c r="H290">
        <v>3</v>
      </c>
      <c r="I290" t="s">
        <v>478</v>
      </c>
      <c r="J290" t="s">
        <v>479</v>
      </c>
      <c r="K290" t="s">
        <v>480</v>
      </c>
      <c r="L290">
        <v>1346</v>
      </c>
      <c r="N290">
        <v>1009</v>
      </c>
      <c r="O290" t="s">
        <v>470</v>
      </c>
      <c r="P290" t="s">
        <v>470</v>
      </c>
      <c r="Q290">
        <v>1</v>
      </c>
      <c r="W290">
        <v>0</v>
      </c>
      <c r="X290">
        <v>-1726842289</v>
      </c>
      <c r="Y290">
        <v>0.01</v>
      </c>
      <c r="AA290">
        <v>65.75</v>
      </c>
      <c r="AB290">
        <v>0</v>
      </c>
      <c r="AC290">
        <v>0</v>
      </c>
      <c r="AD290">
        <v>0</v>
      </c>
      <c r="AE290">
        <v>65.75</v>
      </c>
      <c r="AF290">
        <v>0</v>
      </c>
      <c r="AG290">
        <v>0</v>
      </c>
      <c r="AH290">
        <v>0</v>
      </c>
      <c r="AI290">
        <v>1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6</v>
      </c>
      <c r="AT290">
        <v>0.01</v>
      </c>
      <c r="AU290" t="s">
        <v>6</v>
      </c>
      <c r="AV290">
        <v>0</v>
      </c>
      <c r="AW290">
        <v>2</v>
      </c>
      <c r="AX290">
        <v>16670823</v>
      </c>
      <c r="AY290">
        <v>1</v>
      </c>
      <c r="AZ290">
        <v>0</v>
      </c>
      <c r="BA290">
        <v>246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Y290*Source!I149</f>
        <v>2.39</v>
      </c>
      <c r="CY290">
        <f t="shared" si="66"/>
        <v>65.75</v>
      </c>
      <c r="CZ290">
        <f t="shared" si="67"/>
        <v>65.75</v>
      </c>
      <c r="DA290">
        <f t="shared" si="68"/>
        <v>1</v>
      </c>
      <c r="DB290">
        <v>0</v>
      </c>
    </row>
    <row r="291" spans="1:106" x14ac:dyDescent="0.2">
      <c r="A291">
        <f>ROW(Source!A149)</f>
        <v>149</v>
      </c>
      <c r="B291">
        <v>16670159</v>
      </c>
      <c r="C291">
        <v>16670807</v>
      </c>
      <c r="D291">
        <v>15203987</v>
      </c>
      <c r="E291">
        <v>1</v>
      </c>
      <c r="F291">
        <v>1</v>
      </c>
      <c r="G291">
        <v>1</v>
      </c>
      <c r="H291">
        <v>3</v>
      </c>
      <c r="I291" t="s">
        <v>566</v>
      </c>
      <c r="J291" t="s">
        <v>567</v>
      </c>
      <c r="K291" t="s">
        <v>568</v>
      </c>
      <c r="L291">
        <v>1346</v>
      </c>
      <c r="N291">
        <v>1009</v>
      </c>
      <c r="O291" t="s">
        <v>470</v>
      </c>
      <c r="P291" t="s">
        <v>470</v>
      </c>
      <c r="Q291">
        <v>1</v>
      </c>
      <c r="W291">
        <v>0</v>
      </c>
      <c r="X291">
        <v>-1274984028</v>
      </c>
      <c r="Y291">
        <v>0.01</v>
      </c>
      <c r="AA291">
        <v>35.630000000000003</v>
      </c>
      <c r="AB291">
        <v>0</v>
      </c>
      <c r="AC291">
        <v>0</v>
      </c>
      <c r="AD291">
        <v>0</v>
      </c>
      <c r="AE291">
        <v>35.630000000000003</v>
      </c>
      <c r="AF291">
        <v>0</v>
      </c>
      <c r="AG291">
        <v>0</v>
      </c>
      <c r="AH291">
        <v>0</v>
      </c>
      <c r="AI291">
        <v>1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0</v>
      </c>
      <c r="AQ291">
        <v>0</v>
      </c>
      <c r="AR291">
        <v>0</v>
      </c>
      <c r="AS291" t="s">
        <v>6</v>
      </c>
      <c r="AT291">
        <v>0.01</v>
      </c>
      <c r="AU291" t="s">
        <v>6</v>
      </c>
      <c r="AV291">
        <v>0</v>
      </c>
      <c r="AW291">
        <v>2</v>
      </c>
      <c r="AX291">
        <v>16670824</v>
      </c>
      <c r="AY291">
        <v>1</v>
      </c>
      <c r="AZ291">
        <v>0</v>
      </c>
      <c r="BA291">
        <v>247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Y291*Source!I149</f>
        <v>2.39</v>
      </c>
      <c r="CY291">
        <f t="shared" si="66"/>
        <v>35.630000000000003</v>
      </c>
      <c r="CZ291">
        <f t="shared" si="67"/>
        <v>35.630000000000003</v>
      </c>
      <c r="DA291">
        <f t="shared" si="68"/>
        <v>1</v>
      </c>
      <c r="DB291">
        <v>0</v>
      </c>
    </row>
    <row r="292" spans="1:106" x14ac:dyDescent="0.2">
      <c r="A292">
        <f>ROW(Source!A149)</f>
        <v>149</v>
      </c>
      <c r="B292">
        <v>16670159</v>
      </c>
      <c r="C292">
        <v>16670807</v>
      </c>
      <c r="D292">
        <v>15220967</v>
      </c>
      <c r="E292">
        <v>1</v>
      </c>
      <c r="F292">
        <v>1</v>
      </c>
      <c r="G292">
        <v>1</v>
      </c>
      <c r="H292">
        <v>3</v>
      </c>
      <c r="I292" t="s">
        <v>248</v>
      </c>
      <c r="J292" t="s">
        <v>250</v>
      </c>
      <c r="K292" t="s">
        <v>249</v>
      </c>
      <c r="L292">
        <v>1358</v>
      </c>
      <c r="N292">
        <v>1010</v>
      </c>
      <c r="O292" t="s">
        <v>136</v>
      </c>
      <c r="P292" t="s">
        <v>136</v>
      </c>
      <c r="Q292">
        <v>10</v>
      </c>
      <c r="W292">
        <v>0</v>
      </c>
      <c r="X292">
        <v>175250435</v>
      </c>
      <c r="Y292">
        <v>0.1</v>
      </c>
      <c r="AA292">
        <v>130.1</v>
      </c>
      <c r="AB292">
        <v>0</v>
      </c>
      <c r="AC292">
        <v>0</v>
      </c>
      <c r="AD292">
        <v>0</v>
      </c>
      <c r="AE292">
        <v>130.1</v>
      </c>
      <c r="AF292">
        <v>0</v>
      </c>
      <c r="AG292">
        <v>0</v>
      </c>
      <c r="AH292">
        <v>0</v>
      </c>
      <c r="AI292">
        <v>1</v>
      </c>
      <c r="AJ292">
        <v>1</v>
      </c>
      <c r="AK292">
        <v>1</v>
      </c>
      <c r="AL292">
        <v>1</v>
      </c>
      <c r="AN292">
        <v>0</v>
      </c>
      <c r="AO292">
        <v>0</v>
      </c>
      <c r="AP292">
        <v>0</v>
      </c>
      <c r="AQ292">
        <v>0</v>
      </c>
      <c r="AR292">
        <v>0</v>
      </c>
      <c r="AS292" t="s">
        <v>6</v>
      </c>
      <c r="AT292">
        <v>0.1</v>
      </c>
      <c r="AU292" t="s">
        <v>6</v>
      </c>
      <c r="AV292">
        <v>0</v>
      </c>
      <c r="AW292">
        <v>1</v>
      </c>
      <c r="AX292">
        <v>-1</v>
      </c>
      <c r="AY292">
        <v>0</v>
      </c>
      <c r="AZ292">
        <v>0</v>
      </c>
      <c r="BA292" t="s">
        <v>6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Y292*Source!I149</f>
        <v>23.900000000000002</v>
      </c>
      <c r="CY292">
        <f t="shared" si="66"/>
        <v>130.1</v>
      </c>
      <c r="CZ292">
        <f t="shared" si="67"/>
        <v>130.1</v>
      </c>
      <c r="DA292">
        <f t="shared" si="68"/>
        <v>1</v>
      </c>
      <c r="DB292">
        <v>0</v>
      </c>
    </row>
    <row r="293" spans="1:106" x14ac:dyDescent="0.2">
      <c r="A293">
        <f>ROW(Source!A149)</f>
        <v>149</v>
      </c>
      <c r="B293">
        <v>16670159</v>
      </c>
      <c r="C293">
        <v>16670807</v>
      </c>
      <c r="D293">
        <v>15236338</v>
      </c>
      <c r="E293">
        <v>1</v>
      </c>
      <c r="F293">
        <v>1</v>
      </c>
      <c r="G293">
        <v>1</v>
      </c>
      <c r="H293">
        <v>3</v>
      </c>
      <c r="I293" t="s">
        <v>585</v>
      </c>
      <c r="J293" t="s">
        <v>586</v>
      </c>
      <c r="K293" t="s">
        <v>587</v>
      </c>
      <c r="L293">
        <v>1355</v>
      </c>
      <c r="N293">
        <v>1010</v>
      </c>
      <c r="O293" t="s">
        <v>371</v>
      </c>
      <c r="P293" t="s">
        <v>371</v>
      </c>
      <c r="Q293">
        <v>100</v>
      </c>
      <c r="W293">
        <v>0</v>
      </c>
      <c r="X293">
        <v>1924823676</v>
      </c>
      <c r="Y293">
        <v>0.06</v>
      </c>
      <c r="AA293">
        <v>30.74</v>
      </c>
      <c r="AB293">
        <v>0</v>
      </c>
      <c r="AC293">
        <v>0</v>
      </c>
      <c r="AD293">
        <v>0</v>
      </c>
      <c r="AE293">
        <v>30.74</v>
      </c>
      <c r="AF293">
        <v>0</v>
      </c>
      <c r="AG293">
        <v>0</v>
      </c>
      <c r="AH293">
        <v>0</v>
      </c>
      <c r="AI293">
        <v>1</v>
      </c>
      <c r="AJ293">
        <v>1</v>
      </c>
      <c r="AK293">
        <v>1</v>
      </c>
      <c r="AL293">
        <v>1</v>
      </c>
      <c r="AN293">
        <v>0</v>
      </c>
      <c r="AO293">
        <v>1</v>
      </c>
      <c r="AP293">
        <v>0</v>
      </c>
      <c r="AQ293">
        <v>0</v>
      </c>
      <c r="AR293">
        <v>0</v>
      </c>
      <c r="AS293" t="s">
        <v>6</v>
      </c>
      <c r="AT293">
        <v>0.06</v>
      </c>
      <c r="AU293" t="s">
        <v>6</v>
      </c>
      <c r="AV293">
        <v>0</v>
      </c>
      <c r="AW293">
        <v>2</v>
      </c>
      <c r="AX293">
        <v>16670825</v>
      </c>
      <c r="AY293">
        <v>1</v>
      </c>
      <c r="AZ293">
        <v>0</v>
      </c>
      <c r="BA293">
        <v>248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Y293*Source!I149</f>
        <v>14.34</v>
      </c>
      <c r="CY293">
        <f t="shared" si="66"/>
        <v>30.74</v>
      </c>
      <c r="CZ293">
        <f t="shared" si="67"/>
        <v>30.74</v>
      </c>
      <c r="DA293">
        <f t="shared" si="68"/>
        <v>1</v>
      </c>
      <c r="DB293">
        <v>0</v>
      </c>
    </row>
    <row r="294" spans="1:106" x14ac:dyDescent="0.2">
      <c r="A294">
        <f>ROW(Source!A149)</f>
        <v>149</v>
      </c>
      <c r="B294">
        <v>16670159</v>
      </c>
      <c r="C294">
        <v>16670807</v>
      </c>
      <c r="D294">
        <v>15164559</v>
      </c>
      <c r="E294">
        <v>17</v>
      </c>
      <c r="F294">
        <v>1</v>
      </c>
      <c r="G294">
        <v>1</v>
      </c>
      <c r="H294">
        <v>3</v>
      </c>
      <c r="I294" t="s">
        <v>481</v>
      </c>
      <c r="J294" t="s">
        <v>6</v>
      </c>
      <c r="K294" t="s">
        <v>482</v>
      </c>
      <c r="L294">
        <v>1374</v>
      </c>
      <c r="N294">
        <v>1013</v>
      </c>
      <c r="O294" t="s">
        <v>483</v>
      </c>
      <c r="P294" t="s">
        <v>483</v>
      </c>
      <c r="Q294">
        <v>1</v>
      </c>
      <c r="W294">
        <v>0</v>
      </c>
      <c r="X294">
        <v>-1731369543</v>
      </c>
      <c r="Y294">
        <v>0.68</v>
      </c>
      <c r="AA294">
        <v>1</v>
      </c>
      <c r="AB294">
        <v>0</v>
      </c>
      <c r="AC294">
        <v>0</v>
      </c>
      <c r="AD294">
        <v>0</v>
      </c>
      <c r="AE294">
        <v>1</v>
      </c>
      <c r="AF294">
        <v>0</v>
      </c>
      <c r="AG294">
        <v>0</v>
      </c>
      <c r="AH294">
        <v>0</v>
      </c>
      <c r="AI294">
        <v>1</v>
      </c>
      <c r="AJ294">
        <v>1</v>
      </c>
      <c r="AK294">
        <v>1</v>
      </c>
      <c r="AL294">
        <v>1</v>
      </c>
      <c r="AN294">
        <v>0</v>
      </c>
      <c r="AO294">
        <v>1</v>
      </c>
      <c r="AP294">
        <v>0</v>
      </c>
      <c r="AQ294">
        <v>0</v>
      </c>
      <c r="AR294">
        <v>0</v>
      </c>
      <c r="AS294" t="s">
        <v>6</v>
      </c>
      <c r="AT294">
        <v>0.68</v>
      </c>
      <c r="AU294" t="s">
        <v>6</v>
      </c>
      <c r="AV294">
        <v>0</v>
      </c>
      <c r="AW294">
        <v>2</v>
      </c>
      <c r="AX294">
        <v>16670827</v>
      </c>
      <c r="AY294">
        <v>1</v>
      </c>
      <c r="AZ294">
        <v>0</v>
      </c>
      <c r="BA294">
        <v>250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Y294*Source!I149</f>
        <v>162.52000000000001</v>
      </c>
      <c r="CY294">
        <f t="shared" si="66"/>
        <v>1</v>
      </c>
      <c r="CZ294">
        <f t="shared" si="67"/>
        <v>1</v>
      </c>
      <c r="DA294">
        <f t="shared" si="68"/>
        <v>1</v>
      </c>
      <c r="DB294">
        <v>0</v>
      </c>
    </row>
    <row r="295" spans="1:106" x14ac:dyDescent="0.2">
      <c r="A295">
        <f>ROW(Source!A150)</f>
        <v>150</v>
      </c>
      <c r="B295">
        <v>16670161</v>
      </c>
      <c r="C295">
        <v>16670807</v>
      </c>
      <c r="D295">
        <v>15430767</v>
      </c>
      <c r="E295">
        <v>1</v>
      </c>
      <c r="F295">
        <v>1</v>
      </c>
      <c r="G295">
        <v>1</v>
      </c>
      <c r="H295">
        <v>1</v>
      </c>
      <c r="I295" t="s">
        <v>520</v>
      </c>
      <c r="J295" t="s">
        <v>6</v>
      </c>
      <c r="K295" t="s">
        <v>521</v>
      </c>
      <c r="L295">
        <v>1191</v>
      </c>
      <c r="N295">
        <v>1013</v>
      </c>
      <c r="O295" t="s">
        <v>466</v>
      </c>
      <c r="P295" t="s">
        <v>466</v>
      </c>
      <c r="Q295">
        <v>1</v>
      </c>
      <c r="W295">
        <v>0</v>
      </c>
      <c r="X295">
        <v>-400197608</v>
      </c>
      <c r="Y295">
        <v>4</v>
      </c>
      <c r="AA295">
        <v>0</v>
      </c>
      <c r="AB295">
        <v>0</v>
      </c>
      <c r="AC295">
        <v>0</v>
      </c>
      <c r="AD295">
        <v>55.7</v>
      </c>
      <c r="AE295">
        <v>0</v>
      </c>
      <c r="AF295">
        <v>0</v>
      </c>
      <c r="AG295">
        <v>0</v>
      </c>
      <c r="AH295">
        <v>8.5299999999999994</v>
      </c>
      <c r="AI295">
        <v>1</v>
      </c>
      <c r="AJ295">
        <v>1</v>
      </c>
      <c r="AK295">
        <v>1</v>
      </c>
      <c r="AL295">
        <v>6.53</v>
      </c>
      <c r="AN295">
        <v>0</v>
      </c>
      <c r="AO295">
        <v>1</v>
      </c>
      <c r="AP295">
        <v>0</v>
      </c>
      <c r="AQ295">
        <v>0</v>
      </c>
      <c r="AR295">
        <v>0</v>
      </c>
      <c r="AS295" t="s">
        <v>6</v>
      </c>
      <c r="AT295">
        <v>4</v>
      </c>
      <c r="AU295" t="s">
        <v>6</v>
      </c>
      <c r="AV295">
        <v>1</v>
      </c>
      <c r="AW295">
        <v>2</v>
      </c>
      <c r="AX295">
        <v>16670818</v>
      </c>
      <c r="AY295">
        <v>1</v>
      </c>
      <c r="AZ295">
        <v>0</v>
      </c>
      <c r="BA295">
        <v>251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Y295*Source!I150</f>
        <v>956</v>
      </c>
      <c r="CY295">
        <f>AD295</f>
        <v>55.7</v>
      </c>
      <c r="CZ295">
        <f>AH295</f>
        <v>8.5299999999999994</v>
      </c>
      <c r="DA295">
        <f>AL295</f>
        <v>6.53</v>
      </c>
      <c r="DB295">
        <v>0</v>
      </c>
    </row>
    <row r="296" spans="1:106" x14ac:dyDescent="0.2">
      <c r="A296">
        <f>ROW(Source!A150)</f>
        <v>150</v>
      </c>
      <c r="B296">
        <v>16670161</v>
      </c>
      <c r="C296">
        <v>16670807</v>
      </c>
      <c r="D296">
        <v>15167258</v>
      </c>
      <c r="E296">
        <v>1</v>
      </c>
      <c r="F296">
        <v>1</v>
      </c>
      <c r="G296">
        <v>1</v>
      </c>
      <c r="H296">
        <v>3</v>
      </c>
      <c r="I296" t="s">
        <v>578</v>
      </c>
      <c r="J296" t="s">
        <v>579</v>
      </c>
      <c r="K296" t="s">
        <v>580</v>
      </c>
      <c r="L296">
        <v>1346</v>
      </c>
      <c r="N296">
        <v>1009</v>
      </c>
      <c r="O296" t="s">
        <v>470</v>
      </c>
      <c r="P296" t="s">
        <v>470</v>
      </c>
      <c r="Q296">
        <v>1</v>
      </c>
      <c r="W296">
        <v>0</v>
      </c>
      <c r="X296">
        <v>-1700281581</v>
      </c>
      <c r="Y296">
        <v>0.05</v>
      </c>
      <c r="AA296">
        <v>310.63</v>
      </c>
      <c r="AB296">
        <v>0</v>
      </c>
      <c r="AC296">
        <v>0</v>
      </c>
      <c r="AD296">
        <v>0</v>
      </c>
      <c r="AE296">
        <v>47.57</v>
      </c>
      <c r="AF296">
        <v>0</v>
      </c>
      <c r="AG296">
        <v>0</v>
      </c>
      <c r="AH296">
        <v>0</v>
      </c>
      <c r="AI296">
        <v>6.53</v>
      </c>
      <c r="AJ296">
        <v>1</v>
      </c>
      <c r="AK296">
        <v>1</v>
      </c>
      <c r="AL296">
        <v>1</v>
      </c>
      <c r="AN296">
        <v>0</v>
      </c>
      <c r="AO296">
        <v>1</v>
      </c>
      <c r="AP296">
        <v>0</v>
      </c>
      <c r="AQ296">
        <v>0</v>
      </c>
      <c r="AR296">
        <v>0</v>
      </c>
      <c r="AS296" t="s">
        <v>6</v>
      </c>
      <c r="AT296">
        <v>0.05</v>
      </c>
      <c r="AU296" t="s">
        <v>6</v>
      </c>
      <c r="AV296">
        <v>0</v>
      </c>
      <c r="AW296">
        <v>2</v>
      </c>
      <c r="AX296">
        <v>16670819</v>
      </c>
      <c r="AY296">
        <v>1</v>
      </c>
      <c r="AZ296">
        <v>0</v>
      </c>
      <c r="BA296">
        <v>252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Y296*Source!I150</f>
        <v>11.950000000000001</v>
      </c>
      <c r="CY296">
        <f t="shared" ref="CY296:CY304" si="69">AA296</f>
        <v>310.63</v>
      </c>
      <c r="CZ296">
        <f t="shared" ref="CZ296:CZ304" si="70">AE296</f>
        <v>47.57</v>
      </c>
      <c r="DA296">
        <f t="shared" ref="DA296:DA304" si="71">AI296</f>
        <v>6.53</v>
      </c>
      <c r="DB296">
        <v>0</v>
      </c>
    </row>
    <row r="297" spans="1:106" x14ac:dyDescent="0.2">
      <c r="A297">
        <f>ROW(Source!A150)</f>
        <v>150</v>
      </c>
      <c r="B297">
        <v>16670161</v>
      </c>
      <c r="C297">
        <v>16670807</v>
      </c>
      <c r="D297">
        <v>15167303</v>
      </c>
      <c r="E297">
        <v>1</v>
      </c>
      <c r="F297">
        <v>1</v>
      </c>
      <c r="G297">
        <v>1</v>
      </c>
      <c r="H297">
        <v>3</v>
      </c>
      <c r="I297" t="s">
        <v>581</v>
      </c>
      <c r="J297" t="s">
        <v>582</v>
      </c>
      <c r="K297" t="s">
        <v>583</v>
      </c>
      <c r="L297">
        <v>1383</v>
      </c>
      <c r="N297">
        <v>1013</v>
      </c>
      <c r="O297" t="s">
        <v>584</v>
      </c>
      <c r="P297" t="s">
        <v>584</v>
      </c>
      <c r="Q297">
        <v>1</v>
      </c>
      <c r="W297">
        <v>0</v>
      </c>
      <c r="X297">
        <v>-1379976516</v>
      </c>
      <c r="Y297">
        <v>0.06</v>
      </c>
      <c r="AA297">
        <v>2.61</v>
      </c>
      <c r="AB297">
        <v>0</v>
      </c>
      <c r="AC297">
        <v>0</v>
      </c>
      <c r="AD297">
        <v>0</v>
      </c>
      <c r="AE297">
        <v>0.4</v>
      </c>
      <c r="AF297">
        <v>0</v>
      </c>
      <c r="AG297">
        <v>0</v>
      </c>
      <c r="AH297">
        <v>0</v>
      </c>
      <c r="AI297">
        <v>6.53</v>
      </c>
      <c r="AJ297">
        <v>1</v>
      </c>
      <c r="AK297">
        <v>1</v>
      </c>
      <c r="AL297">
        <v>1</v>
      </c>
      <c r="AN297">
        <v>0</v>
      </c>
      <c r="AO297">
        <v>1</v>
      </c>
      <c r="AP297">
        <v>0</v>
      </c>
      <c r="AQ297">
        <v>0</v>
      </c>
      <c r="AR297">
        <v>0</v>
      </c>
      <c r="AS297" t="s">
        <v>6</v>
      </c>
      <c r="AT297">
        <v>0.06</v>
      </c>
      <c r="AU297" t="s">
        <v>6</v>
      </c>
      <c r="AV297">
        <v>0</v>
      </c>
      <c r="AW297">
        <v>2</v>
      </c>
      <c r="AX297">
        <v>16670820</v>
      </c>
      <c r="AY297">
        <v>1</v>
      </c>
      <c r="AZ297">
        <v>0</v>
      </c>
      <c r="BA297">
        <v>253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Y297*Source!I150</f>
        <v>14.34</v>
      </c>
      <c r="CY297">
        <f t="shared" si="69"/>
        <v>2.61</v>
      </c>
      <c r="CZ297">
        <f t="shared" si="70"/>
        <v>0.4</v>
      </c>
      <c r="DA297">
        <f t="shared" si="71"/>
        <v>6.53</v>
      </c>
      <c r="DB297">
        <v>0</v>
      </c>
    </row>
    <row r="298" spans="1:106" x14ac:dyDescent="0.2">
      <c r="A298">
        <f>ROW(Source!A150)</f>
        <v>150</v>
      </c>
      <c r="B298">
        <v>16670161</v>
      </c>
      <c r="C298">
        <v>16670807</v>
      </c>
      <c r="D298">
        <v>15167589</v>
      </c>
      <c r="E298">
        <v>1</v>
      </c>
      <c r="F298">
        <v>1</v>
      </c>
      <c r="G298">
        <v>1</v>
      </c>
      <c r="H298">
        <v>3</v>
      </c>
      <c r="I298" t="s">
        <v>490</v>
      </c>
      <c r="J298" t="s">
        <v>491</v>
      </c>
      <c r="K298" t="s">
        <v>492</v>
      </c>
      <c r="L298">
        <v>1346</v>
      </c>
      <c r="N298">
        <v>1009</v>
      </c>
      <c r="O298" t="s">
        <v>470</v>
      </c>
      <c r="P298" t="s">
        <v>470</v>
      </c>
      <c r="Q298">
        <v>1</v>
      </c>
      <c r="W298">
        <v>0</v>
      </c>
      <c r="X298">
        <v>-2124370092</v>
      </c>
      <c r="Y298">
        <v>5.0000000000000001E-3</v>
      </c>
      <c r="AA298">
        <v>596.12</v>
      </c>
      <c r="AB298">
        <v>0</v>
      </c>
      <c r="AC298">
        <v>0</v>
      </c>
      <c r="AD298">
        <v>0</v>
      </c>
      <c r="AE298">
        <v>91.29</v>
      </c>
      <c r="AF298">
        <v>0</v>
      </c>
      <c r="AG298">
        <v>0</v>
      </c>
      <c r="AH298">
        <v>0</v>
      </c>
      <c r="AI298">
        <v>6.53</v>
      </c>
      <c r="AJ298">
        <v>1</v>
      </c>
      <c r="AK298">
        <v>1</v>
      </c>
      <c r="AL298">
        <v>1</v>
      </c>
      <c r="AN298">
        <v>0</v>
      </c>
      <c r="AO298">
        <v>1</v>
      </c>
      <c r="AP298">
        <v>0</v>
      </c>
      <c r="AQ298">
        <v>0</v>
      </c>
      <c r="AR298">
        <v>0</v>
      </c>
      <c r="AS298" t="s">
        <v>6</v>
      </c>
      <c r="AT298">
        <v>5.0000000000000001E-3</v>
      </c>
      <c r="AU298" t="s">
        <v>6</v>
      </c>
      <c r="AV298">
        <v>0</v>
      </c>
      <c r="AW298">
        <v>2</v>
      </c>
      <c r="AX298">
        <v>16670821</v>
      </c>
      <c r="AY298">
        <v>1</v>
      </c>
      <c r="AZ298">
        <v>0</v>
      </c>
      <c r="BA298">
        <v>254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Y298*Source!I150</f>
        <v>1.1950000000000001</v>
      </c>
      <c r="CY298">
        <f t="shared" si="69"/>
        <v>596.12</v>
      </c>
      <c r="CZ298">
        <f t="shared" si="70"/>
        <v>91.29</v>
      </c>
      <c r="DA298">
        <f t="shared" si="71"/>
        <v>6.53</v>
      </c>
      <c r="DB298">
        <v>0</v>
      </c>
    </row>
    <row r="299" spans="1:106" x14ac:dyDescent="0.2">
      <c r="A299">
        <f>ROW(Source!A150)</f>
        <v>150</v>
      </c>
      <c r="B299">
        <v>16670161</v>
      </c>
      <c r="C299">
        <v>16670807</v>
      </c>
      <c r="D299">
        <v>15170992</v>
      </c>
      <c r="E299">
        <v>1</v>
      </c>
      <c r="F299">
        <v>1</v>
      </c>
      <c r="G299">
        <v>1</v>
      </c>
      <c r="H299">
        <v>3</v>
      </c>
      <c r="I299" t="s">
        <v>514</v>
      </c>
      <c r="J299" t="s">
        <v>515</v>
      </c>
      <c r="K299" t="s">
        <v>516</v>
      </c>
      <c r="L299">
        <v>1346</v>
      </c>
      <c r="N299">
        <v>1009</v>
      </c>
      <c r="O299" t="s">
        <v>470</v>
      </c>
      <c r="P299" t="s">
        <v>470</v>
      </c>
      <c r="Q299">
        <v>1</v>
      </c>
      <c r="W299">
        <v>0</v>
      </c>
      <c r="X299">
        <v>-1012196365</v>
      </c>
      <c r="Y299">
        <v>0.01</v>
      </c>
      <c r="AA299">
        <v>1012.15</v>
      </c>
      <c r="AB299">
        <v>0</v>
      </c>
      <c r="AC299">
        <v>0</v>
      </c>
      <c r="AD299">
        <v>0</v>
      </c>
      <c r="AE299">
        <v>155</v>
      </c>
      <c r="AF299">
        <v>0</v>
      </c>
      <c r="AG299">
        <v>0</v>
      </c>
      <c r="AH299">
        <v>0</v>
      </c>
      <c r="AI299">
        <v>6.53</v>
      </c>
      <c r="AJ299">
        <v>1</v>
      </c>
      <c r="AK299">
        <v>1</v>
      </c>
      <c r="AL299">
        <v>1</v>
      </c>
      <c r="AN299">
        <v>0</v>
      </c>
      <c r="AO299">
        <v>1</v>
      </c>
      <c r="AP299">
        <v>0</v>
      </c>
      <c r="AQ299">
        <v>0</v>
      </c>
      <c r="AR299">
        <v>0</v>
      </c>
      <c r="AS299" t="s">
        <v>6</v>
      </c>
      <c r="AT299">
        <v>0.01</v>
      </c>
      <c r="AU299" t="s">
        <v>6</v>
      </c>
      <c r="AV299">
        <v>0</v>
      </c>
      <c r="AW299">
        <v>2</v>
      </c>
      <c r="AX299">
        <v>16670822</v>
      </c>
      <c r="AY299">
        <v>1</v>
      </c>
      <c r="AZ299">
        <v>0</v>
      </c>
      <c r="BA299">
        <v>255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Y299*Source!I150</f>
        <v>2.39</v>
      </c>
      <c r="CY299">
        <f t="shared" si="69"/>
        <v>1012.15</v>
      </c>
      <c r="CZ299">
        <f t="shared" si="70"/>
        <v>155</v>
      </c>
      <c r="DA299">
        <f t="shared" si="71"/>
        <v>6.53</v>
      </c>
      <c r="DB299">
        <v>0</v>
      </c>
    </row>
    <row r="300" spans="1:106" x14ac:dyDescent="0.2">
      <c r="A300">
        <f>ROW(Source!A150)</f>
        <v>150</v>
      </c>
      <c r="B300">
        <v>16670161</v>
      </c>
      <c r="C300">
        <v>16670807</v>
      </c>
      <c r="D300">
        <v>15195043</v>
      </c>
      <c r="E300">
        <v>1</v>
      </c>
      <c r="F300">
        <v>1</v>
      </c>
      <c r="G300">
        <v>1</v>
      </c>
      <c r="H300">
        <v>3</v>
      </c>
      <c r="I300" t="s">
        <v>478</v>
      </c>
      <c r="J300" t="s">
        <v>479</v>
      </c>
      <c r="K300" t="s">
        <v>480</v>
      </c>
      <c r="L300">
        <v>1346</v>
      </c>
      <c r="N300">
        <v>1009</v>
      </c>
      <c r="O300" t="s">
        <v>470</v>
      </c>
      <c r="P300" t="s">
        <v>470</v>
      </c>
      <c r="Q300">
        <v>1</v>
      </c>
      <c r="W300">
        <v>0</v>
      </c>
      <c r="X300">
        <v>-1726842289</v>
      </c>
      <c r="Y300">
        <v>0.01</v>
      </c>
      <c r="AA300">
        <v>429.35</v>
      </c>
      <c r="AB300">
        <v>0</v>
      </c>
      <c r="AC300">
        <v>0</v>
      </c>
      <c r="AD300">
        <v>0</v>
      </c>
      <c r="AE300">
        <v>65.75</v>
      </c>
      <c r="AF300">
        <v>0</v>
      </c>
      <c r="AG300">
        <v>0</v>
      </c>
      <c r="AH300">
        <v>0</v>
      </c>
      <c r="AI300">
        <v>6.53</v>
      </c>
      <c r="AJ300">
        <v>1</v>
      </c>
      <c r="AK300">
        <v>1</v>
      </c>
      <c r="AL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6</v>
      </c>
      <c r="AT300">
        <v>0.01</v>
      </c>
      <c r="AU300" t="s">
        <v>6</v>
      </c>
      <c r="AV300">
        <v>0</v>
      </c>
      <c r="AW300">
        <v>2</v>
      </c>
      <c r="AX300">
        <v>16670823</v>
      </c>
      <c r="AY300">
        <v>1</v>
      </c>
      <c r="AZ300">
        <v>0</v>
      </c>
      <c r="BA300">
        <v>256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Y300*Source!I150</f>
        <v>2.39</v>
      </c>
      <c r="CY300">
        <f t="shared" si="69"/>
        <v>429.35</v>
      </c>
      <c r="CZ300">
        <f t="shared" si="70"/>
        <v>65.75</v>
      </c>
      <c r="DA300">
        <f t="shared" si="71"/>
        <v>6.53</v>
      </c>
      <c r="DB300">
        <v>0</v>
      </c>
    </row>
    <row r="301" spans="1:106" x14ac:dyDescent="0.2">
      <c r="A301">
        <f>ROW(Source!A150)</f>
        <v>150</v>
      </c>
      <c r="B301">
        <v>16670161</v>
      </c>
      <c r="C301">
        <v>16670807</v>
      </c>
      <c r="D301">
        <v>15203987</v>
      </c>
      <c r="E301">
        <v>1</v>
      </c>
      <c r="F301">
        <v>1</v>
      </c>
      <c r="G301">
        <v>1</v>
      </c>
      <c r="H301">
        <v>3</v>
      </c>
      <c r="I301" t="s">
        <v>566</v>
      </c>
      <c r="J301" t="s">
        <v>567</v>
      </c>
      <c r="K301" t="s">
        <v>568</v>
      </c>
      <c r="L301">
        <v>1346</v>
      </c>
      <c r="N301">
        <v>1009</v>
      </c>
      <c r="O301" t="s">
        <v>470</v>
      </c>
      <c r="P301" t="s">
        <v>470</v>
      </c>
      <c r="Q301">
        <v>1</v>
      </c>
      <c r="W301">
        <v>0</v>
      </c>
      <c r="X301">
        <v>-1274984028</v>
      </c>
      <c r="Y301">
        <v>0.01</v>
      </c>
      <c r="AA301">
        <v>232.66</v>
      </c>
      <c r="AB301">
        <v>0</v>
      </c>
      <c r="AC301">
        <v>0</v>
      </c>
      <c r="AD301">
        <v>0</v>
      </c>
      <c r="AE301">
        <v>35.630000000000003</v>
      </c>
      <c r="AF301">
        <v>0</v>
      </c>
      <c r="AG301">
        <v>0</v>
      </c>
      <c r="AH301">
        <v>0</v>
      </c>
      <c r="AI301">
        <v>6.53</v>
      </c>
      <c r="AJ301">
        <v>1</v>
      </c>
      <c r="AK301">
        <v>1</v>
      </c>
      <c r="AL301">
        <v>1</v>
      </c>
      <c r="AN301">
        <v>0</v>
      </c>
      <c r="AO301">
        <v>1</v>
      </c>
      <c r="AP301">
        <v>0</v>
      </c>
      <c r="AQ301">
        <v>0</v>
      </c>
      <c r="AR301">
        <v>0</v>
      </c>
      <c r="AS301" t="s">
        <v>6</v>
      </c>
      <c r="AT301">
        <v>0.01</v>
      </c>
      <c r="AU301" t="s">
        <v>6</v>
      </c>
      <c r="AV301">
        <v>0</v>
      </c>
      <c r="AW301">
        <v>2</v>
      </c>
      <c r="AX301">
        <v>16670824</v>
      </c>
      <c r="AY301">
        <v>1</v>
      </c>
      <c r="AZ301">
        <v>0</v>
      </c>
      <c r="BA301">
        <v>257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Y301*Source!I150</f>
        <v>2.39</v>
      </c>
      <c r="CY301">
        <f t="shared" si="69"/>
        <v>232.66</v>
      </c>
      <c r="CZ301">
        <f t="shared" si="70"/>
        <v>35.630000000000003</v>
      </c>
      <c r="DA301">
        <f t="shared" si="71"/>
        <v>6.53</v>
      </c>
      <c r="DB301">
        <v>0</v>
      </c>
    </row>
    <row r="302" spans="1:106" x14ac:dyDescent="0.2">
      <c r="A302">
        <f>ROW(Source!A150)</f>
        <v>150</v>
      </c>
      <c r="B302">
        <v>16670161</v>
      </c>
      <c r="C302">
        <v>16670807</v>
      </c>
      <c r="D302">
        <v>15220967</v>
      </c>
      <c r="E302">
        <v>1</v>
      </c>
      <c r="F302">
        <v>1</v>
      </c>
      <c r="G302">
        <v>1</v>
      </c>
      <c r="H302">
        <v>3</v>
      </c>
      <c r="I302" t="s">
        <v>248</v>
      </c>
      <c r="J302" t="s">
        <v>250</v>
      </c>
      <c r="K302" t="s">
        <v>249</v>
      </c>
      <c r="L302">
        <v>1358</v>
      </c>
      <c r="N302">
        <v>1010</v>
      </c>
      <c r="O302" t="s">
        <v>136</v>
      </c>
      <c r="P302" t="s">
        <v>136</v>
      </c>
      <c r="Q302">
        <v>10</v>
      </c>
      <c r="W302">
        <v>0</v>
      </c>
      <c r="X302">
        <v>175250435</v>
      </c>
      <c r="Y302">
        <v>0.1</v>
      </c>
      <c r="AA302">
        <v>849.55</v>
      </c>
      <c r="AB302">
        <v>0</v>
      </c>
      <c r="AC302">
        <v>0</v>
      </c>
      <c r="AD302">
        <v>0</v>
      </c>
      <c r="AE302">
        <v>130.1</v>
      </c>
      <c r="AF302">
        <v>0</v>
      </c>
      <c r="AG302">
        <v>0</v>
      </c>
      <c r="AH302">
        <v>0</v>
      </c>
      <c r="AI302">
        <v>6.53</v>
      </c>
      <c r="AJ302">
        <v>1</v>
      </c>
      <c r="AK302">
        <v>1</v>
      </c>
      <c r="AL302">
        <v>1</v>
      </c>
      <c r="AN302">
        <v>0</v>
      </c>
      <c r="AO302">
        <v>0</v>
      </c>
      <c r="AP302">
        <v>0</v>
      </c>
      <c r="AQ302">
        <v>0</v>
      </c>
      <c r="AR302">
        <v>0</v>
      </c>
      <c r="AS302" t="s">
        <v>6</v>
      </c>
      <c r="AT302">
        <v>0.1</v>
      </c>
      <c r="AU302" t="s">
        <v>6</v>
      </c>
      <c r="AV302">
        <v>0</v>
      </c>
      <c r="AW302">
        <v>1</v>
      </c>
      <c r="AX302">
        <v>-1</v>
      </c>
      <c r="AY302">
        <v>0</v>
      </c>
      <c r="AZ302">
        <v>0</v>
      </c>
      <c r="BA302" t="s">
        <v>6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Y302*Source!I150</f>
        <v>23.900000000000002</v>
      </c>
      <c r="CY302">
        <f t="shared" si="69"/>
        <v>849.55</v>
      </c>
      <c r="CZ302">
        <f t="shared" si="70"/>
        <v>130.1</v>
      </c>
      <c r="DA302">
        <f t="shared" si="71"/>
        <v>6.53</v>
      </c>
      <c r="DB302">
        <v>0</v>
      </c>
    </row>
    <row r="303" spans="1:106" x14ac:dyDescent="0.2">
      <c r="A303">
        <f>ROW(Source!A150)</f>
        <v>150</v>
      </c>
      <c r="B303">
        <v>16670161</v>
      </c>
      <c r="C303">
        <v>16670807</v>
      </c>
      <c r="D303">
        <v>15236338</v>
      </c>
      <c r="E303">
        <v>1</v>
      </c>
      <c r="F303">
        <v>1</v>
      </c>
      <c r="G303">
        <v>1</v>
      </c>
      <c r="H303">
        <v>3</v>
      </c>
      <c r="I303" t="s">
        <v>585</v>
      </c>
      <c r="J303" t="s">
        <v>586</v>
      </c>
      <c r="K303" t="s">
        <v>587</v>
      </c>
      <c r="L303">
        <v>1355</v>
      </c>
      <c r="N303">
        <v>1010</v>
      </c>
      <c r="O303" t="s">
        <v>371</v>
      </c>
      <c r="P303" t="s">
        <v>371</v>
      </c>
      <c r="Q303">
        <v>100</v>
      </c>
      <c r="W303">
        <v>0</v>
      </c>
      <c r="X303">
        <v>1924823676</v>
      </c>
      <c r="Y303">
        <v>0.06</v>
      </c>
      <c r="AA303">
        <v>200.73</v>
      </c>
      <c r="AB303">
        <v>0</v>
      </c>
      <c r="AC303">
        <v>0</v>
      </c>
      <c r="AD303">
        <v>0</v>
      </c>
      <c r="AE303">
        <v>30.74</v>
      </c>
      <c r="AF303">
        <v>0</v>
      </c>
      <c r="AG303">
        <v>0</v>
      </c>
      <c r="AH303">
        <v>0</v>
      </c>
      <c r="AI303">
        <v>6.53</v>
      </c>
      <c r="AJ303">
        <v>1</v>
      </c>
      <c r="AK303">
        <v>1</v>
      </c>
      <c r="AL303">
        <v>1</v>
      </c>
      <c r="AN303">
        <v>0</v>
      </c>
      <c r="AO303">
        <v>1</v>
      </c>
      <c r="AP303">
        <v>0</v>
      </c>
      <c r="AQ303">
        <v>0</v>
      </c>
      <c r="AR303">
        <v>0</v>
      </c>
      <c r="AS303" t="s">
        <v>6</v>
      </c>
      <c r="AT303">
        <v>0.06</v>
      </c>
      <c r="AU303" t="s">
        <v>6</v>
      </c>
      <c r="AV303">
        <v>0</v>
      </c>
      <c r="AW303">
        <v>2</v>
      </c>
      <c r="AX303">
        <v>16670825</v>
      </c>
      <c r="AY303">
        <v>1</v>
      </c>
      <c r="AZ303">
        <v>0</v>
      </c>
      <c r="BA303">
        <v>258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Y303*Source!I150</f>
        <v>14.34</v>
      </c>
      <c r="CY303">
        <f t="shared" si="69"/>
        <v>200.73</v>
      </c>
      <c r="CZ303">
        <f t="shared" si="70"/>
        <v>30.74</v>
      </c>
      <c r="DA303">
        <f t="shared" si="71"/>
        <v>6.53</v>
      </c>
      <c r="DB303">
        <v>0</v>
      </c>
    </row>
    <row r="304" spans="1:106" x14ac:dyDescent="0.2">
      <c r="A304">
        <f>ROW(Source!A150)</f>
        <v>150</v>
      </c>
      <c r="B304">
        <v>16670161</v>
      </c>
      <c r="C304">
        <v>16670807</v>
      </c>
      <c r="D304">
        <v>15164559</v>
      </c>
      <c r="E304">
        <v>17</v>
      </c>
      <c r="F304">
        <v>1</v>
      </c>
      <c r="G304">
        <v>1</v>
      </c>
      <c r="H304">
        <v>3</v>
      </c>
      <c r="I304" t="s">
        <v>481</v>
      </c>
      <c r="J304" t="s">
        <v>6</v>
      </c>
      <c r="K304" t="s">
        <v>482</v>
      </c>
      <c r="L304">
        <v>1374</v>
      </c>
      <c r="N304">
        <v>1013</v>
      </c>
      <c r="O304" t="s">
        <v>483</v>
      </c>
      <c r="P304" t="s">
        <v>483</v>
      </c>
      <c r="Q304">
        <v>1</v>
      </c>
      <c r="W304">
        <v>0</v>
      </c>
      <c r="X304">
        <v>-1731369543</v>
      </c>
      <c r="Y304">
        <v>0.68</v>
      </c>
      <c r="AA304">
        <v>1</v>
      </c>
      <c r="AB304">
        <v>0</v>
      </c>
      <c r="AC304">
        <v>0</v>
      </c>
      <c r="AD304">
        <v>0</v>
      </c>
      <c r="AE304">
        <v>1</v>
      </c>
      <c r="AF304">
        <v>0</v>
      </c>
      <c r="AG304">
        <v>0</v>
      </c>
      <c r="AH304">
        <v>0</v>
      </c>
      <c r="AI304">
        <v>1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0</v>
      </c>
      <c r="AQ304">
        <v>0</v>
      </c>
      <c r="AR304">
        <v>0</v>
      </c>
      <c r="AS304" t="s">
        <v>6</v>
      </c>
      <c r="AT304">
        <v>0.68</v>
      </c>
      <c r="AU304" t="s">
        <v>6</v>
      </c>
      <c r="AV304">
        <v>0</v>
      </c>
      <c r="AW304">
        <v>2</v>
      </c>
      <c r="AX304">
        <v>16670827</v>
      </c>
      <c r="AY304">
        <v>1</v>
      </c>
      <c r="AZ304">
        <v>0</v>
      </c>
      <c r="BA304">
        <v>260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Y304*Source!I150</f>
        <v>162.52000000000001</v>
      </c>
      <c r="CY304">
        <f t="shared" si="69"/>
        <v>1</v>
      </c>
      <c r="CZ304">
        <f t="shared" si="70"/>
        <v>1</v>
      </c>
      <c r="DA304">
        <f t="shared" si="71"/>
        <v>1</v>
      </c>
      <c r="DB304">
        <v>0</v>
      </c>
    </row>
    <row r="305" spans="1:106" x14ac:dyDescent="0.2">
      <c r="A305">
        <f>ROW(Source!A153)</f>
        <v>153</v>
      </c>
      <c r="B305">
        <v>16670159</v>
      </c>
      <c r="C305">
        <v>16670829</v>
      </c>
      <c r="D305">
        <v>15430767</v>
      </c>
      <c r="E305">
        <v>1</v>
      </c>
      <c r="F305">
        <v>1</v>
      </c>
      <c r="G305">
        <v>1</v>
      </c>
      <c r="H305">
        <v>1</v>
      </c>
      <c r="I305" t="s">
        <v>520</v>
      </c>
      <c r="J305" t="s">
        <v>6</v>
      </c>
      <c r="K305" t="s">
        <v>521</v>
      </c>
      <c r="L305">
        <v>1191</v>
      </c>
      <c r="N305">
        <v>1013</v>
      </c>
      <c r="O305" t="s">
        <v>466</v>
      </c>
      <c r="P305" t="s">
        <v>466</v>
      </c>
      <c r="Q305">
        <v>1</v>
      </c>
      <c r="W305">
        <v>0</v>
      </c>
      <c r="X305">
        <v>-400197608</v>
      </c>
      <c r="Y305">
        <v>8.94</v>
      </c>
      <c r="AA305">
        <v>0</v>
      </c>
      <c r="AB305">
        <v>0</v>
      </c>
      <c r="AC305">
        <v>0</v>
      </c>
      <c r="AD305">
        <v>8.5299999999999994</v>
      </c>
      <c r="AE305">
        <v>0</v>
      </c>
      <c r="AF305">
        <v>0</v>
      </c>
      <c r="AG305">
        <v>0</v>
      </c>
      <c r="AH305">
        <v>8.5299999999999994</v>
      </c>
      <c r="AI305">
        <v>1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0</v>
      </c>
      <c r="AQ305">
        <v>0</v>
      </c>
      <c r="AR305">
        <v>0</v>
      </c>
      <c r="AS305" t="s">
        <v>6</v>
      </c>
      <c r="AT305">
        <v>8.94</v>
      </c>
      <c r="AU305" t="s">
        <v>6</v>
      </c>
      <c r="AV305">
        <v>1</v>
      </c>
      <c r="AW305">
        <v>2</v>
      </c>
      <c r="AX305">
        <v>16670839</v>
      </c>
      <c r="AY305">
        <v>1</v>
      </c>
      <c r="AZ305">
        <v>0</v>
      </c>
      <c r="BA305">
        <v>261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Y305*Source!I153</f>
        <v>8.94</v>
      </c>
      <c r="CY305">
        <f>AD305</f>
        <v>8.5299999999999994</v>
      </c>
      <c r="CZ305">
        <f>AH305</f>
        <v>8.5299999999999994</v>
      </c>
      <c r="DA305">
        <f>AL305</f>
        <v>1</v>
      </c>
      <c r="DB305">
        <v>0</v>
      </c>
    </row>
    <row r="306" spans="1:106" x14ac:dyDescent="0.2">
      <c r="A306">
        <f>ROW(Source!A153)</f>
        <v>153</v>
      </c>
      <c r="B306">
        <v>16670159</v>
      </c>
      <c r="C306">
        <v>16670829</v>
      </c>
      <c r="D306">
        <v>15430395</v>
      </c>
      <c r="E306">
        <v>1</v>
      </c>
      <c r="F306">
        <v>1</v>
      </c>
      <c r="G306">
        <v>1</v>
      </c>
      <c r="H306">
        <v>1</v>
      </c>
      <c r="I306" t="s">
        <v>501</v>
      </c>
      <c r="J306" t="s">
        <v>6</v>
      </c>
      <c r="K306" t="s">
        <v>502</v>
      </c>
      <c r="L306">
        <v>1191</v>
      </c>
      <c r="N306">
        <v>1013</v>
      </c>
      <c r="O306" t="s">
        <v>466</v>
      </c>
      <c r="P306" t="s">
        <v>466</v>
      </c>
      <c r="Q306">
        <v>1</v>
      </c>
      <c r="W306">
        <v>0</v>
      </c>
      <c r="X306">
        <v>-1417349443</v>
      </c>
      <c r="Y306">
        <v>0.36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1</v>
      </c>
      <c r="AJ306">
        <v>1</v>
      </c>
      <c r="AK306">
        <v>1</v>
      </c>
      <c r="AL306">
        <v>1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6</v>
      </c>
      <c r="AT306">
        <v>0.36</v>
      </c>
      <c r="AU306" t="s">
        <v>6</v>
      </c>
      <c r="AV306">
        <v>2</v>
      </c>
      <c r="AW306">
        <v>2</v>
      </c>
      <c r="AX306">
        <v>16670840</v>
      </c>
      <c r="AY306">
        <v>1</v>
      </c>
      <c r="AZ306">
        <v>0</v>
      </c>
      <c r="BA306">
        <v>262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Y306*Source!I153</f>
        <v>0.36</v>
      </c>
      <c r="CY306">
        <f>AD306</f>
        <v>0</v>
      </c>
      <c r="CZ306">
        <f>AH306</f>
        <v>0</v>
      </c>
      <c r="DA306">
        <f>AL306</f>
        <v>1</v>
      </c>
      <c r="DB306">
        <v>0</v>
      </c>
    </row>
    <row r="307" spans="1:106" x14ac:dyDescent="0.2">
      <c r="A307">
        <f>ROW(Source!A153)</f>
        <v>153</v>
      </c>
      <c r="B307">
        <v>16670159</v>
      </c>
      <c r="C307">
        <v>16670829</v>
      </c>
      <c r="D307">
        <v>15247878</v>
      </c>
      <c r="E307">
        <v>1</v>
      </c>
      <c r="F307">
        <v>1</v>
      </c>
      <c r="G307">
        <v>1</v>
      </c>
      <c r="H307">
        <v>2</v>
      </c>
      <c r="I307" t="s">
        <v>588</v>
      </c>
      <c r="J307" t="s">
        <v>589</v>
      </c>
      <c r="K307" t="s">
        <v>590</v>
      </c>
      <c r="L307">
        <v>1368</v>
      </c>
      <c r="N307">
        <v>1011</v>
      </c>
      <c r="O307" t="s">
        <v>506</v>
      </c>
      <c r="P307" t="s">
        <v>506</v>
      </c>
      <c r="Q307">
        <v>1</v>
      </c>
      <c r="W307">
        <v>0</v>
      </c>
      <c r="X307">
        <v>1047452784</v>
      </c>
      <c r="Y307">
        <v>1.45</v>
      </c>
      <c r="AA307">
        <v>0</v>
      </c>
      <c r="AB307">
        <v>1.7</v>
      </c>
      <c r="AC307">
        <v>0</v>
      </c>
      <c r="AD307">
        <v>0</v>
      </c>
      <c r="AE307">
        <v>0</v>
      </c>
      <c r="AF307">
        <v>1.7</v>
      </c>
      <c r="AG307">
        <v>0</v>
      </c>
      <c r="AH307">
        <v>0</v>
      </c>
      <c r="AI307">
        <v>1</v>
      </c>
      <c r="AJ307">
        <v>1</v>
      </c>
      <c r="AK307">
        <v>1</v>
      </c>
      <c r="AL307">
        <v>1</v>
      </c>
      <c r="AN307">
        <v>0</v>
      </c>
      <c r="AO307">
        <v>1</v>
      </c>
      <c r="AP307">
        <v>0</v>
      </c>
      <c r="AQ307">
        <v>0</v>
      </c>
      <c r="AR307">
        <v>0</v>
      </c>
      <c r="AS307" t="s">
        <v>6</v>
      </c>
      <c r="AT307">
        <v>1.45</v>
      </c>
      <c r="AU307" t="s">
        <v>6</v>
      </c>
      <c r="AV307">
        <v>0</v>
      </c>
      <c r="AW307">
        <v>2</v>
      </c>
      <c r="AX307">
        <v>16670841</v>
      </c>
      <c r="AY307">
        <v>1</v>
      </c>
      <c r="AZ307">
        <v>0</v>
      </c>
      <c r="BA307">
        <v>263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Y307*Source!I153</f>
        <v>1.45</v>
      </c>
      <c r="CY307">
        <f>AB307</f>
        <v>1.7</v>
      </c>
      <c r="CZ307">
        <f>AF307</f>
        <v>1.7</v>
      </c>
      <c r="DA307">
        <f>AJ307</f>
        <v>1</v>
      </c>
      <c r="DB307">
        <v>0</v>
      </c>
    </row>
    <row r="308" spans="1:106" x14ac:dyDescent="0.2">
      <c r="A308">
        <f>ROW(Source!A153)</f>
        <v>153</v>
      </c>
      <c r="B308">
        <v>16670159</v>
      </c>
      <c r="C308">
        <v>16670829</v>
      </c>
      <c r="D308">
        <v>15247905</v>
      </c>
      <c r="E308">
        <v>1</v>
      </c>
      <c r="F308">
        <v>1</v>
      </c>
      <c r="G308">
        <v>1</v>
      </c>
      <c r="H308">
        <v>2</v>
      </c>
      <c r="I308" t="s">
        <v>522</v>
      </c>
      <c r="J308" t="s">
        <v>523</v>
      </c>
      <c r="K308" t="s">
        <v>524</v>
      </c>
      <c r="L308">
        <v>1368</v>
      </c>
      <c r="N308">
        <v>1011</v>
      </c>
      <c r="O308" t="s">
        <v>506</v>
      </c>
      <c r="P308" t="s">
        <v>506</v>
      </c>
      <c r="Q308">
        <v>1</v>
      </c>
      <c r="W308">
        <v>0</v>
      </c>
      <c r="X308">
        <v>1225731627</v>
      </c>
      <c r="Y308">
        <v>0.36</v>
      </c>
      <c r="AA308">
        <v>0</v>
      </c>
      <c r="AB308">
        <v>89.99</v>
      </c>
      <c r="AC308">
        <v>10.06</v>
      </c>
      <c r="AD308">
        <v>0</v>
      </c>
      <c r="AE308">
        <v>0</v>
      </c>
      <c r="AF308">
        <v>89.99</v>
      </c>
      <c r="AG308">
        <v>10.06</v>
      </c>
      <c r="AH308">
        <v>0</v>
      </c>
      <c r="AI308">
        <v>1</v>
      </c>
      <c r="AJ308">
        <v>1</v>
      </c>
      <c r="AK308">
        <v>1</v>
      </c>
      <c r="AL308">
        <v>1</v>
      </c>
      <c r="AN308">
        <v>0</v>
      </c>
      <c r="AO308">
        <v>1</v>
      </c>
      <c r="AP308">
        <v>0</v>
      </c>
      <c r="AQ308">
        <v>0</v>
      </c>
      <c r="AR308">
        <v>0</v>
      </c>
      <c r="AS308" t="s">
        <v>6</v>
      </c>
      <c r="AT308">
        <v>0.36</v>
      </c>
      <c r="AU308" t="s">
        <v>6</v>
      </c>
      <c r="AV308">
        <v>0</v>
      </c>
      <c r="AW308">
        <v>2</v>
      </c>
      <c r="AX308">
        <v>16670842</v>
      </c>
      <c r="AY308">
        <v>1</v>
      </c>
      <c r="AZ308">
        <v>0</v>
      </c>
      <c r="BA308">
        <v>264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Y308*Source!I153</f>
        <v>0.36</v>
      </c>
      <c r="CY308">
        <f>AB308</f>
        <v>89.99</v>
      </c>
      <c r="CZ308">
        <f>AF308</f>
        <v>89.99</v>
      </c>
      <c r="DA308">
        <f>AJ308</f>
        <v>1</v>
      </c>
      <c r="DB308">
        <v>0</v>
      </c>
    </row>
    <row r="309" spans="1:106" x14ac:dyDescent="0.2">
      <c r="A309">
        <f>ROW(Source!A153)</f>
        <v>153</v>
      </c>
      <c r="B309">
        <v>16670159</v>
      </c>
      <c r="C309">
        <v>16670829</v>
      </c>
      <c r="D309">
        <v>15170987</v>
      </c>
      <c r="E309">
        <v>1</v>
      </c>
      <c r="F309">
        <v>1</v>
      </c>
      <c r="G309">
        <v>1</v>
      </c>
      <c r="H309">
        <v>3</v>
      </c>
      <c r="I309" t="s">
        <v>591</v>
      </c>
      <c r="J309" t="s">
        <v>592</v>
      </c>
      <c r="K309" t="s">
        <v>593</v>
      </c>
      <c r="L309">
        <v>1327</v>
      </c>
      <c r="N309">
        <v>1005</v>
      </c>
      <c r="O309" t="s">
        <v>594</v>
      </c>
      <c r="P309" t="s">
        <v>594</v>
      </c>
      <c r="Q309">
        <v>1</v>
      </c>
      <c r="W309">
        <v>0</v>
      </c>
      <c r="X309">
        <v>1132102112</v>
      </c>
      <c r="Y309">
        <v>0.45</v>
      </c>
      <c r="AA309">
        <v>8.33</v>
      </c>
      <c r="AB309">
        <v>0</v>
      </c>
      <c r="AC309">
        <v>0</v>
      </c>
      <c r="AD309">
        <v>0</v>
      </c>
      <c r="AE309">
        <v>8.33</v>
      </c>
      <c r="AF309">
        <v>0</v>
      </c>
      <c r="AG309">
        <v>0</v>
      </c>
      <c r="AH309">
        <v>0</v>
      </c>
      <c r="AI309">
        <v>1</v>
      </c>
      <c r="AJ309">
        <v>1</v>
      </c>
      <c r="AK309">
        <v>1</v>
      </c>
      <c r="AL309">
        <v>1</v>
      </c>
      <c r="AN309">
        <v>0</v>
      </c>
      <c r="AO309">
        <v>1</v>
      </c>
      <c r="AP309">
        <v>0</v>
      </c>
      <c r="AQ309">
        <v>0</v>
      </c>
      <c r="AR309">
        <v>0</v>
      </c>
      <c r="AS309" t="s">
        <v>6</v>
      </c>
      <c r="AT309">
        <v>0.45</v>
      </c>
      <c r="AU309" t="s">
        <v>6</v>
      </c>
      <c r="AV309">
        <v>0</v>
      </c>
      <c r="AW309">
        <v>2</v>
      </c>
      <c r="AX309">
        <v>16670843</v>
      </c>
      <c r="AY309">
        <v>1</v>
      </c>
      <c r="AZ309">
        <v>0</v>
      </c>
      <c r="BA309">
        <v>265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Y309*Source!I153</f>
        <v>0.45</v>
      </c>
      <c r="CY309">
        <f>AA309</f>
        <v>8.33</v>
      </c>
      <c r="CZ309">
        <f>AE309</f>
        <v>8.33</v>
      </c>
      <c r="DA309">
        <f>AI309</f>
        <v>1</v>
      </c>
      <c r="DB309">
        <v>0</v>
      </c>
    </row>
    <row r="310" spans="1:106" x14ac:dyDescent="0.2">
      <c r="A310">
        <f>ROW(Source!A153)</f>
        <v>153</v>
      </c>
      <c r="B310">
        <v>16670159</v>
      </c>
      <c r="C310">
        <v>16670829</v>
      </c>
      <c r="D310">
        <v>15197198</v>
      </c>
      <c r="E310">
        <v>1</v>
      </c>
      <c r="F310">
        <v>1</v>
      </c>
      <c r="G310">
        <v>1</v>
      </c>
      <c r="H310">
        <v>3</v>
      </c>
      <c r="I310" t="s">
        <v>595</v>
      </c>
      <c r="J310" t="s">
        <v>596</v>
      </c>
      <c r="K310" t="s">
        <v>597</v>
      </c>
      <c r="L310">
        <v>1339</v>
      </c>
      <c r="N310">
        <v>1007</v>
      </c>
      <c r="O310" t="s">
        <v>598</v>
      </c>
      <c r="P310" t="s">
        <v>598</v>
      </c>
      <c r="Q310">
        <v>1</v>
      </c>
      <c r="W310">
        <v>0</v>
      </c>
      <c r="X310">
        <v>1650189926</v>
      </c>
      <c r="Y310">
        <v>8.0000000000000002E-3</v>
      </c>
      <c r="AA310">
        <v>4949.3999999999996</v>
      </c>
      <c r="AB310">
        <v>0</v>
      </c>
      <c r="AC310">
        <v>0</v>
      </c>
      <c r="AD310">
        <v>0</v>
      </c>
      <c r="AE310">
        <v>4949.3999999999996</v>
      </c>
      <c r="AF310">
        <v>0</v>
      </c>
      <c r="AG310">
        <v>0</v>
      </c>
      <c r="AH310">
        <v>0</v>
      </c>
      <c r="AI310">
        <v>1</v>
      </c>
      <c r="AJ310">
        <v>1</v>
      </c>
      <c r="AK310">
        <v>1</v>
      </c>
      <c r="AL310">
        <v>1</v>
      </c>
      <c r="AN310">
        <v>0</v>
      </c>
      <c r="AO310">
        <v>1</v>
      </c>
      <c r="AP310">
        <v>0</v>
      </c>
      <c r="AQ310">
        <v>0</v>
      </c>
      <c r="AR310">
        <v>0</v>
      </c>
      <c r="AS310" t="s">
        <v>6</v>
      </c>
      <c r="AT310">
        <v>8.0000000000000002E-3</v>
      </c>
      <c r="AU310" t="s">
        <v>6</v>
      </c>
      <c r="AV310">
        <v>0</v>
      </c>
      <c r="AW310">
        <v>2</v>
      </c>
      <c r="AX310">
        <v>16670844</v>
      </c>
      <c r="AY310">
        <v>1</v>
      </c>
      <c r="AZ310">
        <v>0</v>
      </c>
      <c r="BA310">
        <v>266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Y310*Source!I153</f>
        <v>8.0000000000000002E-3</v>
      </c>
      <c r="CY310">
        <f>AA310</f>
        <v>4949.3999999999996</v>
      </c>
      <c r="CZ310">
        <f>AE310</f>
        <v>4949.3999999999996</v>
      </c>
      <c r="DA310">
        <f>AI310</f>
        <v>1</v>
      </c>
      <c r="DB310">
        <v>0</v>
      </c>
    </row>
    <row r="311" spans="1:106" x14ac:dyDescent="0.2">
      <c r="A311">
        <f>ROW(Source!A153)</f>
        <v>153</v>
      </c>
      <c r="B311">
        <v>16670159</v>
      </c>
      <c r="C311">
        <v>16670829</v>
      </c>
      <c r="D311">
        <v>15202436</v>
      </c>
      <c r="E311">
        <v>1</v>
      </c>
      <c r="F311">
        <v>1</v>
      </c>
      <c r="G311">
        <v>1</v>
      </c>
      <c r="H311">
        <v>3</v>
      </c>
      <c r="I311" t="s">
        <v>599</v>
      </c>
      <c r="J311" t="s">
        <v>600</v>
      </c>
      <c r="K311" t="s">
        <v>601</v>
      </c>
      <c r="L311">
        <v>1346</v>
      </c>
      <c r="N311">
        <v>1009</v>
      </c>
      <c r="O311" t="s">
        <v>470</v>
      </c>
      <c r="P311" t="s">
        <v>470</v>
      </c>
      <c r="Q311">
        <v>1</v>
      </c>
      <c r="W311">
        <v>0</v>
      </c>
      <c r="X311">
        <v>1306523394</v>
      </c>
      <c r="Y311">
        <v>2.5000000000000001E-2</v>
      </c>
      <c r="AA311">
        <v>16.95</v>
      </c>
      <c r="AB311">
        <v>0</v>
      </c>
      <c r="AC311">
        <v>0</v>
      </c>
      <c r="AD311">
        <v>0</v>
      </c>
      <c r="AE311">
        <v>16.95</v>
      </c>
      <c r="AF311">
        <v>0</v>
      </c>
      <c r="AG311">
        <v>0</v>
      </c>
      <c r="AH311">
        <v>0</v>
      </c>
      <c r="AI311">
        <v>1</v>
      </c>
      <c r="AJ311">
        <v>1</v>
      </c>
      <c r="AK311">
        <v>1</v>
      </c>
      <c r="AL311">
        <v>1</v>
      </c>
      <c r="AN311">
        <v>0</v>
      </c>
      <c r="AO311">
        <v>1</v>
      </c>
      <c r="AP311">
        <v>0</v>
      </c>
      <c r="AQ311">
        <v>0</v>
      </c>
      <c r="AR311">
        <v>0</v>
      </c>
      <c r="AS311" t="s">
        <v>6</v>
      </c>
      <c r="AT311">
        <v>2.5000000000000001E-2</v>
      </c>
      <c r="AU311" t="s">
        <v>6</v>
      </c>
      <c r="AV311">
        <v>0</v>
      </c>
      <c r="AW311">
        <v>2</v>
      </c>
      <c r="AX311">
        <v>16670845</v>
      </c>
      <c r="AY311">
        <v>1</v>
      </c>
      <c r="AZ311">
        <v>0</v>
      </c>
      <c r="BA311">
        <v>267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Y311*Source!I153</f>
        <v>2.5000000000000001E-2</v>
      </c>
      <c r="CY311">
        <f>AA311</f>
        <v>16.95</v>
      </c>
      <c r="CZ311">
        <f>AE311</f>
        <v>16.95</v>
      </c>
      <c r="DA311">
        <f>AI311</f>
        <v>1</v>
      </c>
      <c r="DB311">
        <v>0</v>
      </c>
    </row>
    <row r="312" spans="1:106" x14ac:dyDescent="0.2">
      <c r="A312">
        <f>ROW(Source!A153)</f>
        <v>153</v>
      </c>
      <c r="B312">
        <v>16670159</v>
      </c>
      <c r="C312">
        <v>16670829</v>
      </c>
      <c r="D312">
        <v>15241610</v>
      </c>
      <c r="E312">
        <v>1</v>
      </c>
      <c r="F312">
        <v>1</v>
      </c>
      <c r="G312">
        <v>1</v>
      </c>
      <c r="H312">
        <v>3</v>
      </c>
      <c r="I312" t="s">
        <v>256</v>
      </c>
      <c r="J312" t="s">
        <v>258</v>
      </c>
      <c r="K312" t="s">
        <v>257</v>
      </c>
      <c r="L312">
        <v>1354</v>
      </c>
      <c r="N312">
        <v>1010</v>
      </c>
      <c r="O312" t="s">
        <v>113</v>
      </c>
      <c r="P312" t="s">
        <v>113</v>
      </c>
      <c r="Q312">
        <v>1</v>
      </c>
      <c r="W312">
        <v>0</v>
      </c>
      <c r="X312">
        <v>1978589701</v>
      </c>
      <c r="Y312">
        <v>1</v>
      </c>
      <c r="AA312">
        <v>5415.89</v>
      </c>
      <c r="AB312">
        <v>0</v>
      </c>
      <c r="AC312">
        <v>0</v>
      </c>
      <c r="AD312">
        <v>0</v>
      </c>
      <c r="AE312">
        <v>5415.89</v>
      </c>
      <c r="AF312">
        <v>0</v>
      </c>
      <c r="AG312">
        <v>0</v>
      </c>
      <c r="AH312">
        <v>0</v>
      </c>
      <c r="AI312">
        <v>1</v>
      </c>
      <c r="AJ312">
        <v>1</v>
      </c>
      <c r="AK312">
        <v>1</v>
      </c>
      <c r="AL312">
        <v>1</v>
      </c>
      <c r="AN312">
        <v>0</v>
      </c>
      <c r="AO312">
        <v>0</v>
      </c>
      <c r="AP312">
        <v>0</v>
      </c>
      <c r="AQ312">
        <v>0</v>
      </c>
      <c r="AR312">
        <v>0</v>
      </c>
      <c r="AS312" t="s">
        <v>6</v>
      </c>
      <c r="AT312">
        <v>1</v>
      </c>
      <c r="AU312" t="s">
        <v>6</v>
      </c>
      <c r="AV312">
        <v>0</v>
      </c>
      <c r="AW312">
        <v>1</v>
      </c>
      <c r="AX312">
        <v>-1</v>
      </c>
      <c r="AY312">
        <v>0</v>
      </c>
      <c r="AZ312">
        <v>0</v>
      </c>
      <c r="BA312" t="s">
        <v>6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Y312*Source!I153</f>
        <v>1</v>
      </c>
      <c r="CY312">
        <f>AA312</f>
        <v>5415.89</v>
      </c>
      <c r="CZ312">
        <f>AE312</f>
        <v>5415.89</v>
      </c>
      <c r="DA312">
        <f>AI312</f>
        <v>1</v>
      </c>
      <c r="DB312">
        <v>0</v>
      </c>
    </row>
    <row r="313" spans="1:106" x14ac:dyDescent="0.2">
      <c r="A313">
        <f>ROW(Source!A153)</f>
        <v>153</v>
      </c>
      <c r="B313">
        <v>16670159</v>
      </c>
      <c r="C313">
        <v>16670829</v>
      </c>
      <c r="D313">
        <v>15164559</v>
      </c>
      <c r="E313">
        <v>17</v>
      </c>
      <c r="F313">
        <v>1</v>
      </c>
      <c r="G313">
        <v>1</v>
      </c>
      <c r="H313">
        <v>3</v>
      </c>
      <c r="I313" t="s">
        <v>481</v>
      </c>
      <c r="J313" t="s">
        <v>6</v>
      </c>
      <c r="K313" t="s">
        <v>482</v>
      </c>
      <c r="L313">
        <v>1374</v>
      </c>
      <c r="N313">
        <v>1013</v>
      </c>
      <c r="O313" t="s">
        <v>483</v>
      </c>
      <c r="P313" t="s">
        <v>483</v>
      </c>
      <c r="Q313">
        <v>1</v>
      </c>
      <c r="W313">
        <v>0</v>
      </c>
      <c r="X313">
        <v>-1731369543</v>
      </c>
      <c r="Y313">
        <v>1.53</v>
      </c>
      <c r="AA313">
        <v>1</v>
      </c>
      <c r="AB313">
        <v>0</v>
      </c>
      <c r="AC313">
        <v>0</v>
      </c>
      <c r="AD313">
        <v>0</v>
      </c>
      <c r="AE313">
        <v>1</v>
      </c>
      <c r="AF313">
        <v>0</v>
      </c>
      <c r="AG313">
        <v>0</v>
      </c>
      <c r="AH313">
        <v>0</v>
      </c>
      <c r="AI313">
        <v>1</v>
      </c>
      <c r="AJ313">
        <v>1</v>
      </c>
      <c r="AK313">
        <v>1</v>
      </c>
      <c r="AL313">
        <v>1</v>
      </c>
      <c r="AN313">
        <v>0</v>
      </c>
      <c r="AO313">
        <v>1</v>
      </c>
      <c r="AP313">
        <v>0</v>
      </c>
      <c r="AQ313">
        <v>0</v>
      </c>
      <c r="AR313">
        <v>0</v>
      </c>
      <c r="AS313" t="s">
        <v>6</v>
      </c>
      <c r="AT313">
        <v>1.53</v>
      </c>
      <c r="AU313" t="s">
        <v>6</v>
      </c>
      <c r="AV313">
        <v>0</v>
      </c>
      <c r="AW313">
        <v>2</v>
      </c>
      <c r="AX313">
        <v>16670846</v>
      </c>
      <c r="AY313">
        <v>1</v>
      </c>
      <c r="AZ313">
        <v>0</v>
      </c>
      <c r="BA313">
        <v>268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Y313*Source!I153</f>
        <v>1.53</v>
      </c>
      <c r="CY313">
        <f>AA313</f>
        <v>1</v>
      </c>
      <c r="CZ313">
        <f>AE313</f>
        <v>1</v>
      </c>
      <c r="DA313">
        <f>AI313</f>
        <v>1</v>
      </c>
      <c r="DB313">
        <v>0</v>
      </c>
    </row>
    <row r="314" spans="1:106" x14ac:dyDescent="0.2">
      <c r="A314">
        <f>ROW(Source!A154)</f>
        <v>154</v>
      </c>
      <c r="B314">
        <v>16670161</v>
      </c>
      <c r="C314">
        <v>16670829</v>
      </c>
      <c r="D314">
        <v>15430767</v>
      </c>
      <c r="E314">
        <v>1</v>
      </c>
      <c r="F314">
        <v>1</v>
      </c>
      <c r="G314">
        <v>1</v>
      </c>
      <c r="H314">
        <v>1</v>
      </c>
      <c r="I314" t="s">
        <v>520</v>
      </c>
      <c r="J314" t="s">
        <v>6</v>
      </c>
      <c r="K314" t="s">
        <v>521</v>
      </c>
      <c r="L314">
        <v>1191</v>
      </c>
      <c r="N314">
        <v>1013</v>
      </c>
      <c r="O314" t="s">
        <v>466</v>
      </c>
      <c r="P314" t="s">
        <v>466</v>
      </c>
      <c r="Q314">
        <v>1</v>
      </c>
      <c r="W314">
        <v>0</v>
      </c>
      <c r="X314">
        <v>-400197608</v>
      </c>
      <c r="Y314">
        <v>8.94</v>
      </c>
      <c r="AA314">
        <v>0</v>
      </c>
      <c r="AB314">
        <v>0</v>
      </c>
      <c r="AC314">
        <v>0</v>
      </c>
      <c r="AD314">
        <v>55.7</v>
      </c>
      <c r="AE314">
        <v>0</v>
      </c>
      <c r="AF314">
        <v>0</v>
      </c>
      <c r="AG314">
        <v>0</v>
      </c>
      <c r="AH314">
        <v>8.5299999999999994</v>
      </c>
      <c r="AI314">
        <v>1</v>
      </c>
      <c r="AJ314">
        <v>1</v>
      </c>
      <c r="AK314">
        <v>1</v>
      </c>
      <c r="AL314">
        <v>6.53</v>
      </c>
      <c r="AN314">
        <v>0</v>
      </c>
      <c r="AO314">
        <v>1</v>
      </c>
      <c r="AP314">
        <v>0</v>
      </c>
      <c r="AQ314">
        <v>0</v>
      </c>
      <c r="AR314">
        <v>0</v>
      </c>
      <c r="AS314" t="s">
        <v>6</v>
      </c>
      <c r="AT314">
        <v>8.94</v>
      </c>
      <c r="AU314" t="s">
        <v>6</v>
      </c>
      <c r="AV314">
        <v>1</v>
      </c>
      <c r="AW314">
        <v>2</v>
      </c>
      <c r="AX314">
        <v>16670839</v>
      </c>
      <c r="AY314">
        <v>1</v>
      </c>
      <c r="AZ314">
        <v>0</v>
      </c>
      <c r="BA314">
        <v>269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Y314*Source!I154</f>
        <v>8.94</v>
      </c>
      <c r="CY314">
        <f>AD314</f>
        <v>55.7</v>
      </c>
      <c r="CZ314">
        <f>AH314</f>
        <v>8.5299999999999994</v>
      </c>
      <c r="DA314">
        <f>AL314</f>
        <v>6.53</v>
      </c>
      <c r="DB314">
        <v>0</v>
      </c>
    </row>
    <row r="315" spans="1:106" x14ac:dyDescent="0.2">
      <c r="A315">
        <f>ROW(Source!A154)</f>
        <v>154</v>
      </c>
      <c r="B315">
        <v>16670161</v>
      </c>
      <c r="C315">
        <v>16670829</v>
      </c>
      <c r="D315">
        <v>15430395</v>
      </c>
      <c r="E315">
        <v>1</v>
      </c>
      <c r="F315">
        <v>1</v>
      </c>
      <c r="G315">
        <v>1</v>
      </c>
      <c r="H315">
        <v>1</v>
      </c>
      <c r="I315" t="s">
        <v>501</v>
      </c>
      <c r="J315" t="s">
        <v>6</v>
      </c>
      <c r="K315" t="s">
        <v>502</v>
      </c>
      <c r="L315">
        <v>1191</v>
      </c>
      <c r="N315">
        <v>1013</v>
      </c>
      <c r="O315" t="s">
        <v>466</v>
      </c>
      <c r="P315" t="s">
        <v>466</v>
      </c>
      <c r="Q315">
        <v>1</v>
      </c>
      <c r="W315">
        <v>0</v>
      </c>
      <c r="X315">
        <v>-1417349443</v>
      </c>
      <c r="Y315">
        <v>0.36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1</v>
      </c>
      <c r="AJ315">
        <v>1</v>
      </c>
      <c r="AK315">
        <v>6.53</v>
      </c>
      <c r="AL315">
        <v>1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6</v>
      </c>
      <c r="AT315">
        <v>0.36</v>
      </c>
      <c r="AU315" t="s">
        <v>6</v>
      </c>
      <c r="AV315">
        <v>2</v>
      </c>
      <c r="AW315">
        <v>2</v>
      </c>
      <c r="AX315">
        <v>16670840</v>
      </c>
      <c r="AY315">
        <v>1</v>
      </c>
      <c r="AZ315">
        <v>0</v>
      </c>
      <c r="BA315">
        <v>270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Y315*Source!I154</f>
        <v>0.36</v>
      </c>
      <c r="CY315">
        <f>AD315</f>
        <v>0</v>
      </c>
      <c r="CZ315">
        <f>AH315</f>
        <v>0</v>
      </c>
      <c r="DA315">
        <f>AL315</f>
        <v>1</v>
      </c>
      <c r="DB315">
        <v>0</v>
      </c>
    </row>
    <row r="316" spans="1:106" x14ac:dyDescent="0.2">
      <c r="A316">
        <f>ROW(Source!A154)</f>
        <v>154</v>
      </c>
      <c r="B316">
        <v>16670161</v>
      </c>
      <c r="C316">
        <v>16670829</v>
      </c>
      <c r="D316">
        <v>15247878</v>
      </c>
      <c r="E316">
        <v>1</v>
      </c>
      <c r="F316">
        <v>1</v>
      </c>
      <c r="G316">
        <v>1</v>
      </c>
      <c r="H316">
        <v>2</v>
      </c>
      <c r="I316" t="s">
        <v>588</v>
      </c>
      <c r="J316" t="s">
        <v>589</v>
      </c>
      <c r="K316" t="s">
        <v>590</v>
      </c>
      <c r="L316">
        <v>1368</v>
      </c>
      <c r="N316">
        <v>1011</v>
      </c>
      <c r="O316" t="s">
        <v>506</v>
      </c>
      <c r="P316" t="s">
        <v>506</v>
      </c>
      <c r="Q316">
        <v>1</v>
      </c>
      <c r="W316">
        <v>0</v>
      </c>
      <c r="X316">
        <v>1047452784</v>
      </c>
      <c r="Y316">
        <v>1.45</v>
      </c>
      <c r="AA316">
        <v>0</v>
      </c>
      <c r="AB316">
        <v>11.1</v>
      </c>
      <c r="AC316">
        <v>0</v>
      </c>
      <c r="AD316">
        <v>0</v>
      </c>
      <c r="AE316">
        <v>0</v>
      </c>
      <c r="AF316">
        <v>1.7</v>
      </c>
      <c r="AG316">
        <v>0</v>
      </c>
      <c r="AH316">
        <v>0</v>
      </c>
      <c r="AI316">
        <v>1</v>
      </c>
      <c r="AJ316">
        <v>6.53</v>
      </c>
      <c r="AK316">
        <v>1</v>
      </c>
      <c r="AL316">
        <v>1</v>
      </c>
      <c r="AN316">
        <v>0</v>
      </c>
      <c r="AO316">
        <v>1</v>
      </c>
      <c r="AP316">
        <v>0</v>
      </c>
      <c r="AQ316">
        <v>0</v>
      </c>
      <c r="AR316">
        <v>0</v>
      </c>
      <c r="AS316" t="s">
        <v>6</v>
      </c>
      <c r="AT316">
        <v>1.45</v>
      </c>
      <c r="AU316" t="s">
        <v>6</v>
      </c>
      <c r="AV316">
        <v>0</v>
      </c>
      <c r="AW316">
        <v>2</v>
      </c>
      <c r="AX316">
        <v>16670841</v>
      </c>
      <c r="AY316">
        <v>1</v>
      </c>
      <c r="AZ316">
        <v>0</v>
      </c>
      <c r="BA316">
        <v>271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Y316*Source!I154</f>
        <v>1.45</v>
      </c>
      <c r="CY316">
        <f>AB316</f>
        <v>11.1</v>
      </c>
      <c r="CZ316">
        <f>AF316</f>
        <v>1.7</v>
      </c>
      <c r="DA316">
        <f>AJ316</f>
        <v>6.53</v>
      </c>
      <c r="DB316">
        <v>0</v>
      </c>
    </row>
    <row r="317" spans="1:106" x14ac:dyDescent="0.2">
      <c r="A317">
        <f>ROW(Source!A154)</f>
        <v>154</v>
      </c>
      <c r="B317">
        <v>16670161</v>
      </c>
      <c r="C317">
        <v>16670829</v>
      </c>
      <c r="D317">
        <v>15247905</v>
      </c>
      <c r="E317">
        <v>1</v>
      </c>
      <c r="F317">
        <v>1</v>
      </c>
      <c r="G317">
        <v>1</v>
      </c>
      <c r="H317">
        <v>2</v>
      </c>
      <c r="I317" t="s">
        <v>522</v>
      </c>
      <c r="J317" t="s">
        <v>523</v>
      </c>
      <c r="K317" t="s">
        <v>524</v>
      </c>
      <c r="L317">
        <v>1368</v>
      </c>
      <c r="N317">
        <v>1011</v>
      </c>
      <c r="O317" t="s">
        <v>506</v>
      </c>
      <c r="P317" t="s">
        <v>506</v>
      </c>
      <c r="Q317">
        <v>1</v>
      </c>
      <c r="W317">
        <v>0</v>
      </c>
      <c r="X317">
        <v>1225731627</v>
      </c>
      <c r="Y317">
        <v>0.36</v>
      </c>
      <c r="AA317">
        <v>0</v>
      </c>
      <c r="AB317">
        <v>587.63</v>
      </c>
      <c r="AC317">
        <v>10.06</v>
      </c>
      <c r="AD317">
        <v>0</v>
      </c>
      <c r="AE317">
        <v>0</v>
      </c>
      <c r="AF317">
        <v>89.99</v>
      </c>
      <c r="AG317">
        <v>10.06</v>
      </c>
      <c r="AH317">
        <v>0</v>
      </c>
      <c r="AI317">
        <v>1</v>
      </c>
      <c r="AJ317">
        <v>6.53</v>
      </c>
      <c r="AK317">
        <v>1</v>
      </c>
      <c r="AL317">
        <v>1</v>
      </c>
      <c r="AN317">
        <v>0</v>
      </c>
      <c r="AO317">
        <v>1</v>
      </c>
      <c r="AP317">
        <v>0</v>
      </c>
      <c r="AQ317">
        <v>0</v>
      </c>
      <c r="AR317">
        <v>0</v>
      </c>
      <c r="AS317" t="s">
        <v>6</v>
      </c>
      <c r="AT317">
        <v>0.36</v>
      </c>
      <c r="AU317" t="s">
        <v>6</v>
      </c>
      <c r="AV317">
        <v>0</v>
      </c>
      <c r="AW317">
        <v>2</v>
      </c>
      <c r="AX317">
        <v>16670842</v>
      </c>
      <c r="AY317">
        <v>1</v>
      </c>
      <c r="AZ317">
        <v>0</v>
      </c>
      <c r="BA317">
        <v>272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Y317*Source!I154</f>
        <v>0.36</v>
      </c>
      <c r="CY317">
        <f>AB317</f>
        <v>587.63</v>
      </c>
      <c r="CZ317">
        <f>AF317</f>
        <v>89.99</v>
      </c>
      <c r="DA317">
        <f>AJ317</f>
        <v>6.53</v>
      </c>
      <c r="DB317">
        <v>0</v>
      </c>
    </row>
    <row r="318" spans="1:106" x14ac:dyDescent="0.2">
      <c r="A318">
        <f>ROW(Source!A154)</f>
        <v>154</v>
      </c>
      <c r="B318">
        <v>16670161</v>
      </c>
      <c r="C318">
        <v>16670829</v>
      </c>
      <c r="D318">
        <v>15170987</v>
      </c>
      <c r="E318">
        <v>1</v>
      </c>
      <c r="F318">
        <v>1</v>
      </c>
      <c r="G318">
        <v>1</v>
      </c>
      <c r="H318">
        <v>3</v>
      </c>
      <c r="I318" t="s">
        <v>591</v>
      </c>
      <c r="J318" t="s">
        <v>592</v>
      </c>
      <c r="K318" t="s">
        <v>593</v>
      </c>
      <c r="L318">
        <v>1327</v>
      </c>
      <c r="N318">
        <v>1005</v>
      </c>
      <c r="O318" t="s">
        <v>594</v>
      </c>
      <c r="P318" t="s">
        <v>594</v>
      </c>
      <c r="Q318">
        <v>1</v>
      </c>
      <c r="W318">
        <v>0</v>
      </c>
      <c r="X318">
        <v>1132102112</v>
      </c>
      <c r="Y318">
        <v>0.45</v>
      </c>
      <c r="AA318">
        <v>54.39</v>
      </c>
      <c r="AB318">
        <v>0</v>
      </c>
      <c r="AC318">
        <v>0</v>
      </c>
      <c r="AD318">
        <v>0</v>
      </c>
      <c r="AE318">
        <v>8.33</v>
      </c>
      <c r="AF318">
        <v>0</v>
      </c>
      <c r="AG318">
        <v>0</v>
      </c>
      <c r="AH318">
        <v>0</v>
      </c>
      <c r="AI318">
        <v>6.53</v>
      </c>
      <c r="AJ318">
        <v>1</v>
      </c>
      <c r="AK318">
        <v>1</v>
      </c>
      <c r="AL318">
        <v>1</v>
      </c>
      <c r="AN318">
        <v>0</v>
      </c>
      <c r="AO318">
        <v>1</v>
      </c>
      <c r="AP318">
        <v>0</v>
      </c>
      <c r="AQ318">
        <v>0</v>
      </c>
      <c r="AR318">
        <v>0</v>
      </c>
      <c r="AS318" t="s">
        <v>6</v>
      </c>
      <c r="AT318">
        <v>0.45</v>
      </c>
      <c r="AU318" t="s">
        <v>6</v>
      </c>
      <c r="AV318">
        <v>0</v>
      </c>
      <c r="AW318">
        <v>2</v>
      </c>
      <c r="AX318">
        <v>16670843</v>
      </c>
      <c r="AY318">
        <v>1</v>
      </c>
      <c r="AZ318">
        <v>0</v>
      </c>
      <c r="BA318">
        <v>273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Y318*Source!I154</f>
        <v>0.45</v>
      </c>
      <c r="CY318">
        <f>AA318</f>
        <v>54.39</v>
      </c>
      <c r="CZ318">
        <f>AE318</f>
        <v>8.33</v>
      </c>
      <c r="DA318">
        <f>AI318</f>
        <v>6.53</v>
      </c>
      <c r="DB318">
        <v>0</v>
      </c>
    </row>
    <row r="319" spans="1:106" x14ac:dyDescent="0.2">
      <c r="A319">
        <f>ROW(Source!A154)</f>
        <v>154</v>
      </c>
      <c r="B319">
        <v>16670161</v>
      </c>
      <c r="C319">
        <v>16670829</v>
      </c>
      <c r="D319">
        <v>15197198</v>
      </c>
      <c r="E319">
        <v>1</v>
      </c>
      <c r="F319">
        <v>1</v>
      </c>
      <c r="G319">
        <v>1</v>
      </c>
      <c r="H319">
        <v>3</v>
      </c>
      <c r="I319" t="s">
        <v>595</v>
      </c>
      <c r="J319" t="s">
        <v>596</v>
      </c>
      <c r="K319" t="s">
        <v>597</v>
      </c>
      <c r="L319">
        <v>1339</v>
      </c>
      <c r="N319">
        <v>1007</v>
      </c>
      <c r="O319" t="s">
        <v>598</v>
      </c>
      <c r="P319" t="s">
        <v>598</v>
      </c>
      <c r="Q319">
        <v>1</v>
      </c>
      <c r="W319">
        <v>0</v>
      </c>
      <c r="X319">
        <v>1650189926</v>
      </c>
      <c r="Y319">
        <v>8.0000000000000002E-3</v>
      </c>
      <c r="AA319">
        <v>32319.58</v>
      </c>
      <c r="AB319">
        <v>0</v>
      </c>
      <c r="AC319">
        <v>0</v>
      </c>
      <c r="AD319">
        <v>0</v>
      </c>
      <c r="AE319">
        <v>4949.3999999999996</v>
      </c>
      <c r="AF319">
        <v>0</v>
      </c>
      <c r="AG319">
        <v>0</v>
      </c>
      <c r="AH319">
        <v>0</v>
      </c>
      <c r="AI319">
        <v>6.53</v>
      </c>
      <c r="AJ319">
        <v>1</v>
      </c>
      <c r="AK319">
        <v>1</v>
      </c>
      <c r="AL319">
        <v>1</v>
      </c>
      <c r="AN319">
        <v>0</v>
      </c>
      <c r="AO319">
        <v>1</v>
      </c>
      <c r="AP319">
        <v>0</v>
      </c>
      <c r="AQ319">
        <v>0</v>
      </c>
      <c r="AR319">
        <v>0</v>
      </c>
      <c r="AS319" t="s">
        <v>6</v>
      </c>
      <c r="AT319">
        <v>8.0000000000000002E-3</v>
      </c>
      <c r="AU319" t="s">
        <v>6</v>
      </c>
      <c r="AV319">
        <v>0</v>
      </c>
      <c r="AW319">
        <v>2</v>
      </c>
      <c r="AX319">
        <v>16670844</v>
      </c>
      <c r="AY319">
        <v>1</v>
      </c>
      <c r="AZ319">
        <v>0</v>
      </c>
      <c r="BA319">
        <v>274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Y319*Source!I154</f>
        <v>8.0000000000000002E-3</v>
      </c>
      <c r="CY319">
        <f>AA319</f>
        <v>32319.58</v>
      </c>
      <c r="CZ319">
        <f>AE319</f>
        <v>4949.3999999999996</v>
      </c>
      <c r="DA319">
        <f>AI319</f>
        <v>6.53</v>
      </c>
      <c r="DB319">
        <v>0</v>
      </c>
    </row>
    <row r="320" spans="1:106" x14ac:dyDescent="0.2">
      <c r="A320">
        <f>ROW(Source!A154)</f>
        <v>154</v>
      </c>
      <c r="B320">
        <v>16670161</v>
      </c>
      <c r="C320">
        <v>16670829</v>
      </c>
      <c r="D320">
        <v>15202436</v>
      </c>
      <c r="E320">
        <v>1</v>
      </c>
      <c r="F320">
        <v>1</v>
      </c>
      <c r="G320">
        <v>1</v>
      </c>
      <c r="H320">
        <v>3</v>
      </c>
      <c r="I320" t="s">
        <v>599</v>
      </c>
      <c r="J320" t="s">
        <v>600</v>
      </c>
      <c r="K320" t="s">
        <v>601</v>
      </c>
      <c r="L320">
        <v>1346</v>
      </c>
      <c r="N320">
        <v>1009</v>
      </c>
      <c r="O320" t="s">
        <v>470</v>
      </c>
      <c r="P320" t="s">
        <v>470</v>
      </c>
      <c r="Q320">
        <v>1</v>
      </c>
      <c r="W320">
        <v>0</v>
      </c>
      <c r="X320">
        <v>1306523394</v>
      </c>
      <c r="Y320">
        <v>2.5000000000000001E-2</v>
      </c>
      <c r="AA320">
        <v>110.68</v>
      </c>
      <c r="AB320">
        <v>0</v>
      </c>
      <c r="AC320">
        <v>0</v>
      </c>
      <c r="AD320">
        <v>0</v>
      </c>
      <c r="AE320">
        <v>16.95</v>
      </c>
      <c r="AF320">
        <v>0</v>
      </c>
      <c r="AG320">
        <v>0</v>
      </c>
      <c r="AH320">
        <v>0</v>
      </c>
      <c r="AI320">
        <v>6.53</v>
      </c>
      <c r="AJ320">
        <v>1</v>
      </c>
      <c r="AK320">
        <v>1</v>
      </c>
      <c r="AL320">
        <v>1</v>
      </c>
      <c r="AN320">
        <v>0</v>
      </c>
      <c r="AO320">
        <v>1</v>
      </c>
      <c r="AP320">
        <v>0</v>
      </c>
      <c r="AQ320">
        <v>0</v>
      </c>
      <c r="AR320">
        <v>0</v>
      </c>
      <c r="AS320" t="s">
        <v>6</v>
      </c>
      <c r="AT320">
        <v>2.5000000000000001E-2</v>
      </c>
      <c r="AU320" t="s">
        <v>6</v>
      </c>
      <c r="AV320">
        <v>0</v>
      </c>
      <c r="AW320">
        <v>2</v>
      </c>
      <c r="AX320">
        <v>16670845</v>
      </c>
      <c r="AY320">
        <v>1</v>
      </c>
      <c r="AZ320">
        <v>0</v>
      </c>
      <c r="BA320">
        <v>275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Y320*Source!I154</f>
        <v>2.5000000000000001E-2</v>
      </c>
      <c r="CY320">
        <f>AA320</f>
        <v>110.68</v>
      </c>
      <c r="CZ320">
        <f>AE320</f>
        <v>16.95</v>
      </c>
      <c r="DA320">
        <f>AI320</f>
        <v>6.53</v>
      </c>
      <c r="DB320">
        <v>0</v>
      </c>
    </row>
    <row r="321" spans="1:106" x14ac:dyDescent="0.2">
      <c r="A321">
        <f>ROW(Source!A154)</f>
        <v>154</v>
      </c>
      <c r="B321">
        <v>16670161</v>
      </c>
      <c r="C321">
        <v>16670829</v>
      </c>
      <c r="D321">
        <v>15241610</v>
      </c>
      <c r="E321">
        <v>1</v>
      </c>
      <c r="F321">
        <v>1</v>
      </c>
      <c r="G321">
        <v>1</v>
      </c>
      <c r="H321">
        <v>3</v>
      </c>
      <c r="I321" t="s">
        <v>256</v>
      </c>
      <c r="J321" t="s">
        <v>258</v>
      </c>
      <c r="K321" t="s">
        <v>257</v>
      </c>
      <c r="L321">
        <v>1354</v>
      </c>
      <c r="N321">
        <v>1010</v>
      </c>
      <c r="O321" t="s">
        <v>113</v>
      </c>
      <c r="P321" t="s">
        <v>113</v>
      </c>
      <c r="Q321">
        <v>1</v>
      </c>
      <c r="W321">
        <v>0</v>
      </c>
      <c r="X321">
        <v>1978589701</v>
      </c>
      <c r="Y321">
        <v>1</v>
      </c>
      <c r="AA321">
        <v>35365.760000000002</v>
      </c>
      <c r="AB321">
        <v>0</v>
      </c>
      <c r="AC321">
        <v>0</v>
      </c>
      <c r="AD321">
        <v>0</v>
      </c>
      <c r="AE321">
        <v>5415.89</v>
      </c>
      <c r="AF321">
        <v>0</v>
      </c>
      <c r="AG321">
        <v>0</v>
      </c>
      <c r="AH321">
        <v>0</v>
      </c>
      <c r="AI321">
        <v>6.53</v>
      </c>
      <c r="AJ321">
        <v>1</v>
      </c>
      <c r="AK321">
        <v>1</v>
      </c>
      <c r="AL321">
        <v>1</v>
      </c>
      <c r="AN321">
        <v>0</v>
      </c>
      <c r="AO321">
        <v>0</v>
      </c>
      <c r="AP321">
        <v>0</v>
      </c>
      <c r="AQ321">
        <v>0</v>
      </c>
      <c r="AR321">
        <v>0</v>
      </c>
      <c r="AS321" t="s">
        <v>6</v>
      </c>
      <c r="AT321">
        <v>1</v>
      </c>
      <c r="AU321" t="s">
        <v>6</v>
      </c>
      <c r="AV321">
        <v>0</v>
      </c>
      <c r="AW321">
        <v>1</v>
      </c>
      <c r="AX321">
        <v>-1</v>
      </c>
      <c r="AY321">
        <v>0</v>
      </c>
      <c r="AZ321">
        <v>0</v>
      </c>
      <c r="BA321" t="s">
        <v>6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Y321*Source!I154</f>
        <v>1</v>
      </c>
      <c r="CY321">
        <f>AA321</f>
        <v>35365.760000000002</v>
      </c>
      <c r="CZ321">
        <f>AE321</f>
        <v>5415.89</v>
      </c>
      <c r="DA321">
        <f>AI321</f>
        <v>6.53</v>
      </c>
      <c r="DB321">
        <v>0</v>
      </c>
    </row>
    <row r="322" spans="1:106" x14ac:dyDescent="0.2">
      <c r="A322">
        <f>ROW(Source!A154)</f>
        <v>154</v>
      </c>
      <c r="B322">
        <v>16670161</v>
      </c>
      <c r="C322">
        <v>16670829</v>
      </c>
      <c r="D322">
        <v>15164559</v>
      </c>
      <c r="E322">
        <v>17</v>
      </c>
      <c r="F322">
        <v>1</v>
      </c>
      <c r="G322">
        <v>1</v>
      </c>
      <c r="H322">
        <v>3</v>
      </c>
      <c r="I322" t="s">
        <v>481</v>
      </c>
      <c r="J322" t="s">
        <v>6</v>
      </c>
      <c r="K322" t="s">
        <v>482</v>
      </c>
      <c r="L322">
        <v>1374</v>
      </c>
      <c r="N322">
        <v>1013</v>
      </c>
      <c r="O322" t="s">
        <v>483</v>
      </c>
      <c r="P322" t="s">
        <v>483</v>
      </c>
      <c r="Q322">
        <v>1</v>
      </c>
      <c r="W322">
        <v>0</v>
      </c>
      <c r="X322">
        <v>-1731369543</v>
      </c>
      <c r="Y322">
        <v>1.53</v>
      </c>
      <c r="AA322">
        <v>1</v>
      </c>
      <c r="AB322">
        <v>0</v>
      </c>
      <c r="AC322">
        <v>0</v>
      </c>
      <c r="AD322">
        <v>0</v>
      </c>
      <c r="AE322">
        <v>1</v>
      </c>
      <c r="AF322">
        <v>0</v>
      </c>
      <c r="AG322">
        <v>0</v>
      </c>
      <c r="AH322">
        <v>0</v>
      </c>
      <c r="AI322">
        <v>1</v>
      </c>
      <c r="AJ322">
        <v>1</v>
      </c>
      <c r="AK322">
        <v>1</v>
      </c>
      <c r="AL322">
        <v>1</v>
      </c>
      <c r="AN322">
        <v>0</v>
      </c>
      <c r="AO322">
        <v>1</v>
      </c>
      <c r="AP322">
        <v>0</v>
      </c>
      <c r="AQ322">
        <v>0</v>
      </c>
      <c r="AR322">
        <v>0</v>
      </c>
      <c r="AS322" t="s">
        <v>6</v>
      </c>
      <c r="AT322">
        <v>1.53</v>
      </c>
      <c r="AU322" t="s">
        <v>6</v>
      </c>
      <c r="AV322">
        <v>0</v>
      </c>
      <c r="AW322">
        <v>2</v>
      </c>
      <c r="AX322">
        <v>16670846</v>
      </c>
      <c r="AY322">
        <v>1</v>
      </c>
      <c r="AZ322">
        <v>0</v>
      </c>
      <c r="BA322">
        <v>276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Y322*Source!I154</f>
        <v>1.53</v>
      </c>
      <c r="CY322">
        <f>AA322</f>
        <v>1</v>
      </c>
      <c r="CZ322">
        <f>AE322</f>
        <v>1</v>
      </c>
      <c r="DA322">
        <f>AI322</f>
        <v>1</v>
      </c>
      <c r="DB322">
        <v>0</v>
      </c>
    </row>
    <row r="323" spans="1:106" x14ac:dyDescent="0.2">
      <c r="A323">
        <f>ROW(Source!A157)</f>
        <v>157</v>
      </c>
      <c r="B323">
        <v>16670159</v>
      </c>
      <c r="C323">
        <v>16670848</v>
      </c>
      <c r="D323">
        <v>15436556</v>
      </c>
      <c r="E323">
        <v>1</v>
      </c>
      <c r="F323">
        <v>1</v>
      </c>
      <c r="G323">
        <v>1</v>
      </c>
      <c r="H323">
        <v>1</v>
      </c>
      <c r="I323" t="s">
        <v>464</v>
      </c>
      <c r="J323" t="s">
        <v>6</v>
      </c>
      <c r="K323" t="s">
        <v>465</v>
      </c>
      <c r="L323">
        <v>1191</v>
      </c>
      <c r="N323">
        <v>1013</v>
      </c>
      <c r="O323" t="s">
        <v>466</v>
      </c>
      <c r="P323" t="s">
        <v>466</v>
      </c>
      <c r="Q323">
        <v>1</v>
      </c>
      <c r="W323">
        <v>0</v>
      </c>
      <c r="X323">
        <v>1069510174</v>
      </c>
      <c r="Y323">
        <v>2.6</v>
      </c>
      <c r="AA323">
        <v>0</v>
      </c>
      <c r="AB323">
        <v>0</v>
      </c>
      <c r="AC323">
        <v>0</v>
      </c>
      <c r="AD323">
        <v>9.6199999999999992</v>
      </c>
      <c r="AE323">
        <v>0</v>
      </c>
      <c r="AF323">
        <v>0</v>
      </c>
      <c r="AG323">
        <v>0</v>
      </c>
      <c r="AH323">
        <v>9.6199999999999992</v>
      </c>
      <c r="AI323">
        <v>1</v>
      </c>
      <c r="AJ323">
        <v>1</v>
      </c>
      <c r="AK323">
        <v>1</v>
      </c>
      <c r="AL323">
        <v>1</v>
      </c>
      <c r="AN323">
        <v>0</v>
      </c>
      <c r="AO323">
        <v>1</v>
      </c>
      <c r="AP323">
        <v>0</v>
      </c>
      <c r="AQ323">
        <v>0</v>
      </c>
      <c r="AR323">
        <v>0</v>
      </c>
      <c r="AS323" t="s">
        <v>6</v>
      </c>
      <c r="AT323">
        <v>2.6</v>
      </c>
      <c r="AU323" t="s">
        <v>6</v>
      </c>
      <c r="AV323">
        <v>1</v>
      </c>
      <c r="AW323">
        <v>2</v>
      </c>
      <c r="AX323">
        <v>16670855</v>
      </c>
      <c r="AY323">
        <v>1</v>
      </c>
      <c r="AZ323">
        <v>0</v>
      </c>
      <c r="BA323">
        <v>277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Y323*Source!I157</f>
        <v>15.600000000000001</v>
      </c>
      <c r="CY323">
        <f>AD323</f>
        <v>9.6199999999999992</v>
      </c>
      <c r="CZ323">
        <f>AH323</f>
        <v>9.6199999999999992</v>
      </c>
      <c r="DA323">
        <f>AL323</f>
        <v>1</v>
      </c>
      <c r="DB323">
        <v>0</v>
      </c>
    </row>
    <row r="324" spans="1:106" x14ac:dyDescent="0.2">
      <c r="A324">
        <f>ROW(Source!A157)</f>
        <v>157</v>
      </c>
      <c r="B324">
        <v>16670159</v>
      </c>
      <c r="C324">
        <v>16670848</v>
      </c>
      <c r="D324">
        <v>15430395</v>
      </c>
      <c r="E324">
        <v>1</v>
      </c>
      <c r="F324">
        <v>1</v>
      </c>
      <c r="G324">
        <v>1</v>
      </c>
      <c r="H324">
        <v>1</v>
      </c>
      <c r="I324" t="s">
        <v>501</v>
      </c>
      <c r="J324" t="s">
        <v>6</v>
      </c>
      <c r="K324" t="s">
        <v>502</v>
      </c>
      <c r="L324">
        <v>1191</v>
      </c>
      <c r="N324">
        <v>1013</v>
      </c>
      <c r="O324" t="s">
        <v>466</v>
      </c>
      <c r="P324" t="s">
        <v>466</v>
      </c>
      <c r="Q324">
        <v>1</v>
      </c>
      <c r="W324">
        <v>0</v>
      </c>
      <c r="X324">
        <v>-1417349443</v>
      </c>
      <c r="Y324">
        <v>0.34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1</v>
      </c>
      <c r="AJ324">
        <v>1</v>
      </c>
      <c r="AK324">
        <v>1</v>
      </c>
      <c r="AL324">
        <v>1</v>
      </c>
      <c r="AN324">
        <v>0</v>
      </c>
      <c r="AO324">
        <v>1</v>
      </c>
      <c r="AP324">
        <v>0</v>
      </c>
      <c r="AQ324">
        <v>0</v>
      </c>
      <c r="AR324">
        <v>0</v>
      </c>
      <c r="AS324" t="s">
        <v>6</v>
      </c>
      <c r="AT324">
        <v>0.34</v>
      </c>
      <c r="AU324" t="s">
        <v>6</v>
      </c>
      <c r="AV324">
        <v>2</v>
      </c>
      <c r="AW324">
        <v>2</v>
      </c>
      <c r="AX324">
        <v>16670856</v>
      </c>
      <c r="AY324">
        <v>1</v>
      </c>
      <c r="AZ324">
        <v>0</v>
      </c>
      <c r="BA324">
        <v>278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Y324*Source!I157</f>
        <v>2.04</v>
      </c>
      <c r="CY324">
        <f>AD324</f>
        <v>0</v>
      </c>
      <c r="CZ324">
        <f>AH324</f>
        <v>0</v>
      </c>
      <c r="DA324">
        <f>AL324</f>
        <v>1</v>
      </c>
      <c r="DB324">
        <v>0</v>
      </c>
    </row>
    <row r="325" spans="1:106" x14ac:dyDescent="0.2">
      <c r="A325">
        <f>ROW(Source!A157)</f>
        <v>157</v>
      </c>
      <c r="B325">
        <v>16670159</v>
      </c>
      <c r="C325">
        <v>16670848</v>
      </c>
      <c r="D325">
        <v>15247680</v>
      </c>
      <c r="E325">
        <v>1</v>
      </c>
      <c r="F325">
        <v>1</v>
      </c>
      <c r="G325">
        <v>1</v>
      </c>
      <c r="H325">
        <v>2</v>
      </c>
      <c r="I325" t="s">
        <v>525</v>
      </c>
      <c r="J325" t="s">
        <v>526</v>
      </c>
      <c r="K325" t="s">
        <v>527</v>
      </c>
      <c r="L325">
        <v>1368</v>
      </c>
      <c r="N325">
        <v>1011</v>
      </c>
      <c r="O325" t="s">
        <v>506</v>
      </c>
      <c r="P325" t="s">
        <v>506</v>
      </c>
      <c r="Q325">
        <v>1</v>
      </c>
      <c r="W325">
        <v>0</v>
      </c>
      <c r="X325">
        <v>-1718674368</v>
      </c>
      <c r="Y325">
        <v>0.17</v>
      </c>
      <c r="AA325">
        <v>0</v>
      </c>
      <c r="AB325">
        <v>111.99</v>
      </c>
      <c r="AC325">
        <v>13.5</v>
      </c>
      <c r="AD325">
        <v>0</v>
      </c>
      <c r="AE325">
        <v>0</v>
      </c>
      <c r="AF325">
        <v>111.99</v>
      </c>
      <c r="AG325">
        <v>13.5</v>
      </c>
      <c r="AH325">
        <v>0</v>
      </c>
      <c r="AI325">
        <v>1</v>
      </c>
      <c r="AJ325">
        <v>1</v>
      </c>
      <c r="AK325">
        <v>1</v>
      </c>
      <c r="AL325">
        <v>1</v>
      </c>
      <c r="AN325">
        <v>0</v>
      </c>
      <c r="AO325">
        <v>1</v>
      </c>
      <c r="AP325">
        <v>0</v>
      </c>
      <c r="AQ325">
        <v>0</v>
      </c>
      <c r="AR325">
        <v>0</v>
      </c>
      <c r="AS325" t="s">
        <v>6</v>
      </c>
      <c r="AT325">
        <v>0.17</v>
      </c>
      <c r="AU325" t="s">
        <v>6</v>
      </c>
      <c r="AV325">
        <v>0</v>
      </c>
      <c r="AW325">
        <v>2</v>
      </c>
      <c r="AX325">
        <v>16670857</v>
      </c>
      <c r="AY325">
        <v>1</v>
      </c>
      <c r="AZ325">
        <v>0</v>
      </c>
      <c r="BA325">
        <v>279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Y325*Source!I157</f>
        <v>1.02</v>
      </c>
      <c r="CY325">
        <f>AB325</f>
        <v>111.99</v>
      </c>
      <c r="CZ325">
        <f>AF325</f>
        <v>111.99</v>
      </c>
      <c r="DA325">
        <f>AJ325</f>
        <v>1</v>
      </c>
      <c r="DB325">
        <v>0</v>
      </c>
    </row>
    <row r="326" spans="1:106" x14ac:dyDescent="0.2">
      <c r="A326">
        <f>ROW(Source!A157)</f>
        <v>157</v>
      </c>
      <c r="B326">
        <v>16670159</v>
      </c>
      <c r="C326">
        <v>16670848</v>
      </c>
      <c r="D326">
        <v>15249073</v>
      </c>
      <c r="E326">
        <v>1</v>
      </c>
      <c r="F326">
        <v>1</v>
      </c>
      <c r="G326">
        <v>1</v>
      </c>
      <c r="H326">
        <v>2</v>
      </c>
      <c r="I326" t="s">
        <v>528</v>
      </c>
      <c r="J326" t="s">
        <v>529</v>
      </c>
      <c r="K326" t="s">
        <v>530</v>
      </c>
      <c r="L326">
        <v>1368</v>
      </c>
      <c r="N326">
        <v>1011</v>
      </c>
      <c r="O326" t="s">
        <v>506</v>
      </c>
      <c r="P326" t="s">
        <v>506</v>
      </c>
      <c r="Q326">
        <v>1</v>
      </c>
      <c r="W326">
        <v>0</v>
      </c>
      <c r="X326">
        <v>1372534845</v>
      </c>
      <c r="Y326">
        <v>0.17</v>
      </c>
      <c r="AA326">
        <v>0</v>
      </c>
      <c r="AB326">
        <v>65.709999999999994</v>
      </c>
      <c r="AC326">
        <v>11.6</v>
      </c>
      <c r="AD326">
        <v>0</v>
      </c>
      <c r="AE326">
        <v>0</v>
      </c>
      <c r="AF326">
        <v>65.709999999999994</v>
      </c>
      <c r="AG326">
        <v>11.6</v>
      </c>
      <c r="AH326">
        <v>0</v>
      </c>
      <c r="AI326">
        <v>1</v>
      </c>
      <c r="AJ326">
        <v>1</v>
      </c>
      <c r="AK326">
        <v>1</v>
      </c>
      <c r="AL326">
        <v>1</v>
      </c>
      <c r="AN326">
        <v>0</v>
      </c>
      <c r="AO326">
        <v>1</v>
      </c>
      <c r="AP326">
        <v>0</v>
      </c>
      <c r="AQ326">
        <v>0</v>
      </c>
      <c r="AR326">
        <v>0</v>
      </c>
      <c r="AS326" t="s">
        <v>6</v>
      </c>
      <c r="AT326">
        <v>0.17</v>
      </c>
      <c r="AU326" t="s">
        <v>6</v>
      </c>
      <c r="AV326">
        <v>0</v>
      </c>
      <c r="AW326">
        <v>2</v>
      </c>
      <c r="AX326">
        <v>16670858</v>
      </c>
      <c r="AY326">
        <v>1</v>
      </c>
      <c r="AZ326">
        <v>0</v>
      </c>
      <c r="BA326">
        <v>280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Y326*Source!I157</f>
        <v>1.02</v>
      </c>
      <c r="CY326">
        <f>AB326</f>
        <v>65.709999999999994</v>
      </c>
      <c r="CZ326">
        <f>AF326</f>
        <v>65.709999999999994</v>
      </c>
      <c r="DA326">
        <f>AJ326</f>
        <v>1</v>
      </c>
      <c r="DB326">
        <v>0</v>
      </c>
    </row>
    <row r="327" spans="1:106" x14ac:dyDescent="0.2">
      <c r="A327">
        <f>ROW(Source!A157)</f>
        <v>157</v>
      </c>
      <c r="B327">
        <v>16670159</v>
      </c>
      <c r="C327">
        <v>16670848</v>
      </c>
      <c r="D327">
        <v>15164559</v>
      </c>
      <c r="E327">
        <v>17</v>
      </c>
      <c r="F327">
        <v>1</v>
      </c>
      <c r="G327">
        <v>1</v>
      </c>
      <c r="H327">
        <v>3</v>
      </c>
      <c r="I327" t="s">
        <v>481</v>
      </c>
      <c r="J327" t="s">
        <v>6</v>
      </c>
      <c r="K327" t="s">
        <v>482</v>
      </c>
      <c r="L327">
        <v>1374</v>
      </c>
      <c r="N327">
        <v>1013</v>
      </c>
      <c r="O327" t="s">
        <v>483</v>
      </c>
      <c r="P327" t="s">
        <v>483</v>
      </c>
      <c r="Q327">
        <v>1</v>
      </c>
      <c r="W327">
        <v>0</v>
      </c>
      <c r="X327">
        <v>-1731369543</v>
      </c>
      <c r="Y327">
        <v>0.5</v>
      </c>
      <c r="AA327">
        <v>1</v>
      </c>
      <c r="AB327">
        <v>0</v>
      </c>
      <c r="AC327">
        <v>0</v>
      </c>
      <c r="AD327">
        <v>0</v>
      </c>
      <c r="AE327">
        <v>1</v>
      </c>
      <c r="AF327">
        <v>0</v>
      </c>
      <c r="AG327">
        <v>0</v>
      </c>
      <c r="AH327">
        <v>0</v>
      </c>
      <c r="AI327">
        <v>1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6</v>
      </c>
      <c r="AT327">
        <v>0.5</v>
      </c>
      <c r="AU327" t="s">
        <v>6</v>
      </c>
      <c r="AV327">
        <v>0</v>
      </c>
      <c r="AW327">
        <v>2</v>
      </c>
      <c r="AX327">
        <v>16670859</v>
      </c>
      <c r="AY327">
        <v>1</v>
      </c>
      <c r="AZ327">
        <v>0</v>
      </c>
      <c r="BA327">
        <v>281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Y327*Source!I157</f>
        <v>3</v>
      </c>
      <c r="CY327">
        <f>AA327</f>
        <v>1</v>
      </c>
      <c r="CZ327">
        <f>AE327</f>
        <v>1</v>
      </c>
      <c r="DA327">
        <f>AI327</f>
        <v>1</v>
      </c>
      <c r="DB327">
        <v>0</v>
      </c>
    </row>
    <row r="328" spans="1:106" x14ac:dyDescent="0.2">
      <c r="A328">
        <f>ROW(Source!A157)</f>
        <v>157</v>
      </c>
      <c r="B328">
        <v>16670159</v>
      </c>
      <c r="C328">
        <v>16670848</v>
      </c>
      <c r="D328">
        <v>0</v>
      </c>
      <c r="E328">
        <v>0</v>
      </c>
      <c r="F328">
        <v>1</v>
      </c>
      <c r="G328">
        <v>1</v>
      </c>
      <c r="H328">
        <v>3</v>
      </c>
      <c r="I328" t="s">
        <v>151</v>
      </c>
      <c r="J328" t="s">
        <v>6</v>
      </c>
      <c r="K328" t="s">
        <v>265</v>
      </c>
      <c r="L328">
        <v>1371</v>
      </c>
      <c r="N328">
        <v>1013</v>
      </c>
      <c r="O328" t="s">
        <v>18</v>
      </c>
      <c r="P328" t="s">
        <v>18</v>
      </c>
      <c r="Q328">
        <v>1</v>
      </c>
      <c r="W328">
        <v>0</v>
      </c>
      <c r="X328">
        <v>-1029089315</v>
      </c>
      <c r="Y328">
        <v>1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1</v>
      </c>
      <c r="AJ328">
        <v>1</v>
      </c>
      <c r="AK328">
        <v>1</v>
      </c>
      <c r="AL328">
        <v>1</v>
      </c>
      <c r="AN328">
        <v>0</v>
      </c>
      <c r="AO328">
        <v>0</v>
      </c>
      <c r="AP328">
        <v>0</v>
      </c>
      <c r="AQ328">
        <v>0</v>
      </c>
      <c r="AR328">
        <v>0</v>
      </c>
      <c r="AS328" t="s">
        <v>6</v>
      </c>
      <c r="AT328">
        <v>1</v>
      </c>
      <c r="AU328" t="s">
        <v>6</v>
      </c>
      <c r="AV328">
        <v>0</v>
      </c>
      <c r="AW328">
        <v>1</v>
      </c>
      <c r="AX328">
        <v>-1</v>
      </c>
      <c r="AY328">
        <v>0</v>
      </c>
      <c r="AZ328">
        <v>0</v>
      </c>
      <c r="BA328" t="s">
        <v>6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Y328*Source!I157</f>
        <v>6</v>
      </c>
      <c r="CY328">
        <f>AA328</f>
        <v>0</v>
      </c>
      <c r="CZ328">
        <f>AE328</f>
        <v>0</v>
      </c>
      <c r="DA328">
        <f>AI328</f>
        <v>1</v>
      </c>
      <c r="DB328">
        <v>0</v>
      </c>
    </row>
    <row r="329" spans="1:106" x14ac:dyDescent="0.2">
      <c r="A329">
        <f>ROW(Source!A158)</f>
        <v>158</v>
      </c>
      <c r="B329">
        <v>16670161</v>
      </c>
      <c r="C329">
        <v>16670848</v>
      </c>
      <c r="D329">
        <v>15436556</v>
      </c>
      <c r="E329">
        <v>1</v>
      </c>
      <c r="F329">
        <v>1</v>
      </c>
      <c r="G329">
        <v>1</v>
      </c>
      <c r="H329">
        <v>1</v>
      </c>
      <c r="I329" t="s">
        <v>464</v>
      </c>
      <c r="J329" t="s">
        <v>6</v>
      </c>
      <c r="K329" t="s">
        <v>465</v>
      </c>
      <c r="L329">
        <v>1191</v>
      </c>
      <c r="N329">
        <v>1013</v>
      </c>
      <c r="O329" t="s">
        <v>466</v>
      </c>
      <c r="P329" t="s">
        <v>466</v>
      </c>
      <c r="Q329">
        <v>1</v>
      </c>
      <c r="W329">
        <v>0</v>
      </c>
      <c r="X329">
        <v>1069510174</v>
      </c>
      <c r="Y329">
        <v>2.6</v>
      </c>
      <c r="AA329">
        <v>0</v>
      </c>
      <c r="AB329">
        <v>0</v>
      </c>
      <c r="AC329">
        <v>0</v>
      </c>
      <c r="AD329">
        <v>62.82</v>
      </c>
      <c r="AE329">
        <v>0</v>
      </c>
      <c r="AF329">
        <v>0</v>
      </c>
      <c r="AG329">
        <v>0</v>
      </c>
      <c r="AH329">
        <v>9.6199999999999992</v>
      </c>
      <c r="AI329">
        <v>1</v>
      </c>
      <c r="AJ329">
        <v>1</v>
      </c>
      <c r="AK329">
        <v>1</v>
      </c>
      <c r="AL329">
        <v>6.53</v>
      </c>
      <c r="AN329">
        <v>0</v>
      </c>
      <c r="AO329">
        <v>1</v>
      </c>
      <c r="AP329">
        <v>0</v>
      </c>
      <c r="AQ329">
        <v>0</v>
      </c>
      <c r="AR329">
        <v>0</v>
      </c>
      <c r="AS329" t="s">
        <v>6</v>
      </c>
      <c r="AT329">
        <v>2.6</v>
      </c>
      <c r="AU329" t="s">
        <v>6</v>
      </c>
      <c r="AV329">
        <v>1</v>
      </c>
      <c r="AW329">
        <v>2</v>
      </c>
      <c r="AX329">
        <v>16670855</v>
      </c>
      <c r="AY329">
        <v>1</v>
      </c>
      <c r="AZ329">
        <v>0</v>
      </c>
      <c r="BA329">
        <v>282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Y329*Source!I158</f>
        <v>15.600000000000001</v>
      </c>
      <c r="CY329">
        <f>AD329</f>
        <v>62.82</v>
      </c>
      <c r="CZ329">
        <f>AH329</f>
        <v>9.6199999999999992</v>
      </c>
      <c r="DA329">
        <f>AL329</f>
        <v>6.53</v>
      </c>
      <c r="DB329">
        <v>0</v>
      </c>
    </row>
    <row r="330" spans="1:106" x14ac:dyDescent="0.2">
      <c r="A330">
        <f>ROW(Source!A158)</f>
        <v>158</v>
      </c>
      <c r="B330">
        <v>16670161</v>
      </c>
      <c r="C330">
        <v>16670848</v>
      </c>
      <c r="D330">
        <v>15430395</v>
      </c>
      <c r="E330">
        <v>1</v>
      </c>
      <c r="F330">
        <v>1</v>
      </c>
      <c r="G330">
        <v>1</v>
      </c>
      <c r="H330">
        <v>1</v>
      </c>
      <c r="I330" t="s">
        <v>501</v>
      </c>
      <c r="J330" t="s">
        <v>6</v>
      </c>
      <c r="K330" t="s">
        <v>502</v>
      </c>
      <c r="L330">
        <v>1191</v>
      </c>
      <c r="N330">
        <v>1013</v>
      </c>
      <c r="O330" t="s">
        <v>466</v>
      </c>
      <c r="P330" t="s">
        <v>466</v>
      </c>
      <c r="Q330">
        <v>1</v>
      </c>
      <c r="W330">
        <v>0</v>
      </c>
      <c r="X330">
        <v>-1417349443</v>
      </c>
      <c r="Y330">
        <v>0.34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1</v>
      </c>
      <c r="AJ330">
        <v>1</v>
      </c>
      <c r="AK330">
        <v>6.53</v>
      </c>
      <c r="AL330">
        <v>1</v>
      </c>
      <c r="AN330">
        <v>0</v>
      </c>
      <c r="AO330">
        <v>1</v>
      </c>
      <c r="AP330">
        <v>0</v>
      </c>
      <c r="AQ330">
        <v>0</v>
      </c>
      <c r="AR330">
        <v>0</v>
      </c>
      <c r="AS330" t="s">
        <v>6</v>
      </c>
      <c r="AT330">
        <v>0.34</v>
      </c>
      <c r="AU330" t="s">
        <v>6</v>
      </c>
      <c r="AV330">
        <v>2</v>
      </c>
      <c r="AW330">
        <v>2</v>
      </c>
      <c r="AX330">
        <v>16670856</v>
      </c>
      <c r="AY330">
        <v>1</v>
      </c>
      <c r="AZ330">
        <v>0</v>
      </c>
      <c r="BA330">
        <v>283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Y330*Source!I158</f>
        <v>2.04</v>
      </c>
      <c r="CY330">
        <f>AD330</f>
        <v>0</v>
      </c>
      <c r="CZ330">
        <f>AH330</f>
        <v>0</v>
      </c>
      <c r="DA330">
        <f>AL330</f>
        <v>1</v>
      </c>
      <c r="DB330">
        <v>0</v>
      </c>
    </row>
    <row r="331" spans="1:106" x14ac:dyDescent="0.2">
      <c r="A331">
        <f>ROW(Source!A158)</f>
        <v>158</v>
      </c>
      <c r="B331">
        <v>16670161</v>
      </c>
      <c r="C331">
        <v>16670848</v>
      </c>
      <c r="D331">
        <v>15247680</v>
      </c>
      <c r="E331">
        <v>1</v>
      </c>
      <c r="F331">
        <v>1</v>
      </c>
      <c r="G331">
        <v>1</v>
      </c>
      <c r="H331">
        <v>2</v>
      </c>
      <c r="I331" t="s">
        <v>525</v>
      </c>
      <c r="J331" t="s">
        <v>526</v>
      </c>
      <c r="K331" t="s">
        <v>527</v>
      </c>
      <c r="L331">
        <v>1368</v>
      </c>
      <c r="N331">
        <v>1011</v>
      </c>
      <c r="O331" t="s">
        <v>506</v>
      </c>
      <c r="P331" t="s">
        <v>506</v>
      </c>
      <c r="Q331">
        <v>1</v>
      </c>
      <c r="W331">
        <v>0</v>
      </c>
      <c r="X331">
        <v>-1718674368</v>
      </c>
      <c r="Y331">
        <v>0.17</v>
      </c>
      <c r="AA331">
        <v>0</v>
      </c>
      <c r="AB331">
        <v>731.29</v>
      </c>
      <c r="AC331">
        <v>13.5</v>
      </c>
      <c r="AD331">
        <v>0</v>
      </c>
      <c r="AE331">
        <v>0</v>
      </c>
      <c r="AF331">
        <v>111.99</v>
      </c>
      <c r="AG331">
        <v>13.5</v>
      </c>
      <c r="AH331">
        <v>0</v>
      </c>
      <c r="AI331">
        <v>1</v>
      </c>
      <c r="AJ331">
        <v>6.53</v>
      </c>
      <c r="AK331">
        <v>1</v>
      </c>
      <c r="AL331">
        <v>1</v>
      </c>
      <c r="AN331">
        <v>0</v>
      </c>
      <c r="AO331">
        <v>1</v>
      </c>
      <c r="AP331">
        <v>0</v>
      </c>
      <c r="AQ331">
        <v>0</v>
      </c>
      <c r="AR331">
        <v>0</v>
      </c>
      <c r="AS331" t="s">
        <v>6</v>
      </c>
      <c r="AT331">
        <v>0.17</v>
      </c>
      <c r="AU331" t="s">
        <v>6</v>
      </c>
      <c r="AV331">
        <v>0</v>
      </c>
      <c r="AW331">
        <v>2</v>
      </c>
      <c r="AX331">
        <v>16670857</v>
      </c>
      <c r="AY331">
        <v>1</v>
      </c>
      <c r="AZ331">
        <v>0</v>
      </c>
      <c r="BA331">
        <v>284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Y331*Source!I158</f>
        <v>1.02</v>
      </c>
      <c r="CY331">
        <f>AB331</f>
        <v>731.29</v>
      </c>
      <c r="CZ331">
        <f>AF331</f>
        <v>111.99</v>
      </c>
      <c r="DA331">
        <f>AJ331</f>
        <v>6.53</v>
      </c>
      <c r="DB331">
        <v>0</v>
      </c>
    </row>
    <row r="332" spans="1:106" x14ac:dyDescent="0.2">
      <c r="A332">
        <f>ROW(Source!A158)</f>
        <v>158</v>
      </c>
      <c r="B332">
        <v>16670161</v>
      </c>
      <c r="C332">
        <v>16670848</v>
      </c>
      <c r="D332">
        <v>15249073</v>
      </c>
      <c r="E332">
        <v>1</v>
      </c>
      <c r="F332">
        <v>1</v>
      </c>
      <c r="G332">
        <v>1</v>
      </c>
      <c r="H332">
        <v>2</v>
      </c>
      <c r="I332" t="s">
        <v>528</v>
      </c>
      <c r="J332" t="s">
        <v>529</v>
      </c>
      <c r="K332" t="s">
        <v>530</v>
      </c>
      <c r="L332">
        <v>1368</v>
      </c>
      <c r="N332">
        <v>1011</v>
      </c>
      <c r="O332" t="s">
        <v>506</v>
      </c>
      <c r="P332" t="s">
        <v>506</v>
      </c>
      <c r="Q332">
        <v>1</v>
      </c>
      <c r="W332">
        <v>0</v>
      </c>
      <c r="X332">
        <v>1372534845</v>
      </c>
      <c r="Y332">
        <v>0.17</v>
      </c>
      <c r="AA332">
        <v>0</v>
      </c>
      <c r="AB332">
        <v>429.09</v>
      </c>
      <c r="AC332">
        <v>11.6</v>
      </c>
      <c r="AD332">
        <v>0</v>
      </c>
      <c r="AE332">
        <v>0</v>
      </c>
      <c r="AF332">
        <v>65.709999999999994</v>
      </c>
      <c r="AG332">
        <v>11.6</v>
      </c>
      <c r="AH332">
        <v>0</v>
      </c>
      <c r="AI332">
        <v>1</v>
      </c>
      <c r="AJ332">
        <v>6.53</v>
      </c>
      <c r="AK332">
        <v>1</v>
      </c>
      <c r="AL332">
        <v>1</v>
      </c>
      <c r="AN332">
        <v>0</v>
      </c>
      <c r="AO332">
        <v>1</v>
      </c>
      <c r="AP332">
        <v>0</v>
      </c>
      <c r="AQ332">
        <v>0</v>
      </c>
      <c r="AR332">
        <v>0</v>
      </c>
      <c r="AS332" t="s">
        <v>6</v>
      </c>
      <c r="AT332">
        <v>0.17</v>
      </c>
      <c r="AU332" t="s">
        <v>6</v>
      </c>
      <c r="AV332">
        <v>0</v>
      </c>
      <c r="AW332">
        <v>2</v>
      </c>
      <c r="AX332">
        <v>16670858</v>
      </c>
      <c r="AY332">
        <v>1</v>
      </c>
      <c r="AZ332">
        <v>0</v>
      </c>
      <c r="BA332">
        <v>285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Y332*Source!I158</f>
        <v>1.02</v>
      </c>
      <c r="CY332">
        <f>AB332</f>
        <v>429.09</v>
      </c>
      <c r="CZ332">
        <f>AF332</f>
        <v>65.709999999999994</v>
      </c>
      <c r="DA332">
        <f>AJ332</f>
        <v>6.53</v>
      </c>
      <c r="DB332">
        <v>0</v>
      </c>
    </row>
    <row r="333" spans="1:106" x14ac:dyDescent="0.2">
      <c r="A333">
        <f>ROW(Source!A158)</f>
        <v>158</v>
      </c>
      <c r="B333">
        <v>16670161</v>
      </c>
      <c r="C333">
        <v>16670848</v>
      </c>
      <c r="D333">
        <v>15164559</v>
      </c>
      <c r="E333">
        <v>17</v>
      </c>
      <c r="F333">
        <v>1</v>
      </c>
      <c r="G333">
        <v>1</v>
      </c>
      <c r="H333">
        <v>3</v>
      </c>
      <c r="I333" t="s">
        <v>481</v>
      </c>
      <c r="J333" t="s">
        <v>6</v>
      </c>
      <c r="K333" t="s">
        <v>482</v>
      </c>
      <c r="L333">
        <v>1374</v>
      </c>
      <c r="N333">
        <v>1013</v>
      </c>
      <c r="O333" t="s">
        <v>483</v>
      </c>
      <c r="P333" t="s">
        <v>483</v>
      </c>
      <c r="Q333">
        <v>1</v>
      </c>
      <c r="W333">
        <v>0</v>
      </c>
      <c r="X333">
        <v>-1731369543</v>
      </c>
      <c r="Y333">
        <v>0.5</v>
      </c>
      <c r="AA333">
        <v>1</v>
      </c>
      <c r="AB333">
        <v>0</v>
      </c>
      <c r="AC333">
        <v>0</v>
      </c>
      <c r="AD333">
        <v>0</v>
      </c>
      <c r="AE333">
        <v>1</v>
      </c>
      <c r="AF333">
        <v>0</v>
      </c>
      <c r="AG333">
        <v>0</v>
      </c>
      <c r="AH333">
        <v>0</v>
      </c>
      <c r="AI333">
        <v>1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0</v>
      </c>
      <c r="AQ333">
        <v>0</v>
      </c>
      <c r="AR333">
        <v>0</v>
      </c>
      <c r="AS333" t="s">
        <v>6</v>
      </c>
      <c r="AT333">
        <v>0.5</v>
      </c>
      <c r="AU333" t="s">
        <v>6</v>
      </c>
      <c r="AV333">
        <v>0</v>
      </c>
      <c r="AW333">
        <v>2</v>
      </c>
      <c r="AX333">
        <v>16670859</v>
      </c>
      <c r="AY333">
        <v>1</v>
      </c>
      <c r="AZ333">
        <v>0</v>
      </c>
      <c r="BA333">
        <v>286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Y333*Source!I158</f>
        <v>3</v>
      </c>
      <c r="CY333">
        <f>AA333</f>
        <v>1</v>
      </c>
      <c r="CZ333">
        <f>AE333</f>
        <v>1</v>
      </c>
      <c r="DA333">
        <f>AI333</f>
        <v>1</v>
      </c>
      <c r="DB333">
        <v>0</v>
      </c>
    </row>
    <row r="334" spans="1:106" x14ac:dyDescent="0.2">
      <c r="A334">
        <f>ROW(Source!A158)</f>
        <v>158</v>
      </c>
      <c r="B334">
        <v>16670161</v>
      </c>
      <c r="C334">
        <v>16670848</v>
      </c>
      <c r="D334">
        <v>0</v>
      </c>
      <c r="E334">
        <v>0</v>
      </c>
      <c r="F334">
        <v>1</v>
      </c>
      <c r="G334">
        <v>1</v>
      </c>
      <c r="H334">
        <v>3</v>
      </c>
      <c r="I334" t="s">
        <v>151</v>
      </c>
      <c r="J334" t="s">
        <v>6</v>
      </c>
      <c r="K334" t="s">
        <v>265</v>
      </c>
      <c r="L334">
        <v>1371</v>
      </c>
      <c r="N334">
        <v>1013</v>
      </c>
      <c r="O334" t="s">
        <v>18</v>
      </c>
      <c r="P334" t="s">
        <v>18</v>
      </c>
      <c r="Q334">
        <v>1</v>
      </c>
      <c r="W334">
        <v>0</v>
      </c>
      <c r="X334">
        <v>-1029089315</v>
      </c>
      <c r="Y334">
        <v>1</v>
      </c>
      <c r="AA334">
        <v>1165.25</v>
      </c>
      <c r="AB334">
        <v>0</v>
      </c>
      <c r="AC334">
        <v>0</v>
      </c>
      <c r="AD334">
        <v>0</v>
      </c>
      <c r="AE334">
        <v>330.1</v>
      </c>
      <c r="AF334">
        <v>0</v>
      </c>
      <c r="AG334">
        <v>0</v>
      </c>
      <c r="AH334">
        <v>0</v>
      </c>
      <c r="AI334">
        <v>3.53</v>
      </c>
      <c r="AJ334">
        <v>1</v>
      </c>
      <c r="AK334">
        <v>1</v>
      </c>
      <c r="AL334">
        <v>1</v>
      </c>
      <c r="AN334">
        <v>0</v>
      </c>
      <c r="AO334">
        <v>0</v>
      </c>
      <c r="AP334">
        <v>0</v>
      </c>
      <c r="AQ334">
        <v>0</v>
      </c>
      <c r="AR334">
        <v>0</v>
      </c>
      <c r="AS334" t="s">
        <v>6</v>
      </c>
      <c r="AT334">
        <v>1</v>
      </c>
      <c r="AU334" t="s">
        <v>6</v>
      </c>
      <c r="AV334">
        <v>0</v>
      </c>
      <c r="AW334">
        <v>1</v>
      </c>
      <c r="AX334">
        <v>-1</v>
      </c>
      <c r="AY334">
        <v>0</v>
      </c>
      <c r="AZ334">
        <v>0</v>
      </c>
      <c r="BA334" t="s">
        <v>6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Y334*Source!I158</f>
        <v>6</v>
      </c>
      <c r="CY334">
        <f>AA334</f>
        <v>1165.25</v>
      </c>
      <c r="CZ334">
        <f>AE334</f>
        <v>330.1</v>
      </c>
      <c r="DA334">
        <f>AI334</f>
        <v>3.53</v>
      </c>
      <c r="DB334">
        <v>0</v>
      </c>
    </row>
    <row r="335" spans="1:106" x14ac:dyDescent="0.2">
      <c r="A335">
        <f>ROW(Source!A161)</f>
        <v>161</v>
      </c>
      <c r="B335">
        <v>16670159</v>
      </c>
      <c r="C335">
        <v>16672511</v>
      </c>
      <c r="D335">
        <v>15435721</v>
      </c>
      <c r="E335">
        <v>1</v>
      </c>
      <c r="F335">
        <v>1</v>
      </c>
      <c r="G335">
        <v>1</v>
      </c>
      <c r="H335">
        <v>1</v>
      </c>
      <c r="I335" t="s">
        <v>602</v>
      </c>
      <c r="J335" t="s">
        <v>6</v>
      </c>
      <c r="K335" t="s">
        <v>603</v>
      </c>
      <c r="L335">
        <v>1191</v>
      </c>
      <c r="N335">
        <v>1013</v>
      </c>
      <c r="O335" t="s">
        <v>466</v>
      </c>
      <c r="P335" t="s">
        <v>466</v>
      </c>
      <c r="Q335">
        <v>1</v>
      </c>
      <c r="W335">
        <v>0</v>
      </c>
      <c r="X335">
        <v>1983201532</v>
      </c>
      <c r="Y335">
        <v>1.56</v>
      </c>
      <c r="AA335">
        <v>0</v>
      </c>
      <c r="AB335">
        <v>0</v>
      </c>
      <c r="AC335">
        <v>0</v>
      </c>
      <c r="AD335">
        <v>9.51</v>
      </c>
      <c r="AE335">
        <v>0</v>
      </c>
      <c r="AF335">
        <v>0</v>
      </c>
      <c r="AG335">
        <v>0</v>
      </c>
      <c r="AH335">
        <v>9.51</v>
      </c>
      <c r="AI335">
        <v>1</v>
      </c>
      <c r="AJ335">
        <v>1</v>
      </c>
      <c r="AK335">
        <v>1</v>
      </c>
      <c r="AL335">
        <v>1</v>
      </c>
      <c r="AN335">
        <v>0</v>
      </c>
      <c r="AO335">
        <v>1</v>
      </c>
      <c r="AP335">
        <v>0</v>
      </c>
      <c r="AQ335">
        <v>0</v>
      </c>
      <c r="AR335">
        <v>0</v>
      </c>
      <c r="AS335" t="s">
        <v>6</v>
      </c>
      <c r="AT335">
        <v>1.56</v>
      </c>
      <c r="AU335" t="s">
        <v>6</v>
      </c>
      <c r="AV335">
        <v>1</v>
      </c>
      <c r="AW335">
        <v>2</v>
      </c>
      <c r="AX335">
        <v>16672512</v>
      </c>
      <c r="AY335">
        <v>1</v>
      </c>
      <c r="AZ335">
        <v>0</v>
      </c>
      <c r="BA335">
        <v>287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Y335*Source!I161</f>
        <v>21.84</v>
      </c>
      <c r="CY335">
        <f>AD335</f>
        <v>9.51</v>
      </c>
      <c r="CZ335">
        <f>AH335</f>
        <v>9.51</v>
      </c>
      <c r="DA335">
        <f>AL335</f>
        <v>1</v>
      </c>
      <c r="DB335">
        <v>0</v>
      </c>
    </row>
    <row r="336" spans="1:106" x14ac:dyDescent="0.2">
      <c r="A336">
        <f>ROW(Source!A161)</f>
        <v>161</v>
      </c>
      <c r="B336">
        <v>16670159</v>
      </c>
      <c r="C336">
        <v>16672511</v>
      </c>
      <c r="D336">
        <v>15249377</v>
      </c>
      <c r="E336">
        <v>1</v>
      </c>
      <c r="F336">
        <v>1</v>
      </c>
      <c r="G336">
        <v>1</v>
      </c>
      <c r="H336">
        <v>2</v>
      </c>
      <c r="I336" t="s">
        <v>531</v>
      </c>
      <c r="J336" t="s">
        <v>532</v>
      </c>
      <c r="K336" t="s">
        <v>533</v>
      </c>
      <c r="L336">
        <v>1368</v>
      </c>
      <c r="N336">
        <v>1011</v>
      </c>
      <c r="O336" t="s">
        <v>506</v>
      </c>
      <c r="P336" t="s">
        <v>506</v>
      </c>
      <c r="Q336">
        <v>1</v>
      </c>
      <c r="W336">
        <v>0</v>
      </c>
      <c r="X336">
        <v>-353815937</v>
      </c>
      <c r="Y336">
        <v>0.13</v>
      </c>
      <c r="AA336">
        <v>0</v>
      </c>
      <c r="AB336">
        <v>8.1</v>
      </c>
      <c r="AC336">
        <v>0</v>
      </c>
      <c r="AD336">
        <v>0</v>
      </c>
      <c r="AE336">
        <v>0</v>
      </c>
      <c r="AF336">
        <v>8.1</v>
      </c>
      <c r="AG336">
        <v>0</v>
      </c>
      <c r="AH336">
        <v>0</v>
      </c>
      <c r="AI336">
        <v>1</v>
      </c>
      <c r="AJ336">
        <v>1</v>
      </c>
      <c r="AK336">
        <v>1</v>
      </c>
      <c r="AL336">
        <v>1</v>
      </c>
      <c r="AN336">
        <v>0</v>
      </c>
      <c r="AO336">
        <v>1</v>
      </c>
      <c r="AP336">
        <v>0</v>
      </c>
      <c r="AQ336">
        <v>0</v>
      </c>
      <c r="AR336">
        <v>0</v>
      </c>
      <c r="AS336" t="s">
        <v>6</v>
      </c>
      <c r="AT336">
        <v>0.13</v>
      </c>
      <c r="AU336" t="s">
        <v>6</v>
      </c>
      <c r="AV336">
        <v>0</v>
      </c>
      <c r="AW336">
        <v>2</v>
      </c>
      <c r="AX336">
        <v>16672513</v>
      </c>
      <c r="AY336">
        <v>1</v>
      </c>
      <c r="AZ336">
        <v>0</v>
      </c>
      <c r="BA336">
        <v>288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Y336*Source!I161</f>
        <v>1.82</v>
      </c>
      <c r="CY336">
        <f>AB336</f>
        <v>8.1</v>
      </c>
      <c r="CZ336">
        <f>AF336</f>
        <v>8.1</v>
      </c>
      <c r="DA336">
        <f>AJ336</f>
        <v>1</v>
      </c>
      <c r="DB336">
        <v>0</v>
      </c>
    </row>
    <row r="337" spans="1:106" x14ac:dyDescent="0.2">
      <c r="A337">
        <f>ROW(Source!A161)</f>
        <v>161</v>
      </c>
      <c r="B337">
        <v>16670159</v>
      </c>
      <c r="C337">
        <v>16672511</v>
      </c>
      <c r="D337">
        <v>15165537</v>
      </c>
      <c r="E337">
        <v>1</v>
      </c>
      <c r="F337">
        <v>1</v>
      </c>
      <c r="G337">
        <v>1</v>
      </c>
      <c r="H337">
        <v>3</v>
      </c>
      <c r="I337" t="s">
        <v>604</v>
      </c>
      <c r="J337" t="s">
        <v>605</v>
      </c>
      <c r="K337" t="s">
        <v>606</v>
      </c>
      <c r="L337">
        <v>1346</v>
      </c>
      <c r="N337">
        <v>1009</v>
      </c>
      <c r="O337" t="s">
        <v>470</v>
      </c>
      <c r="P337" t="s">
        <v>470</v>
      </c>
      <c r="Q337">
        <v>1</v>
      </c>
      <c r="W337">
        <v>0</v>
      </c>
      <c r="X337">
        <v>618806536</v>
      </c>
      <c r="Y337">
        <v>6.0000000000000001E-3</v>
      </c>
      <c r="AA337">
        <v>44.97</v>
      </c>
      <c r="AB337">
        <v>0</v>
      </c>
      <c r="AC337">
        <v>0</v>
      </c>
      <c r="AD337">
        <v>0</v>
      </c>
      <c r="AE337">
        <v>44.97</v>
      </c>
      <c r="AF337">
        <v>0</v>
      </c>
      <c r="AG337">
        <v>0</v>
      </c>
      <c r="AH337">
        <v>0</v>
      </c>
      <c r="AI337">
        <v>1</v>
      </c>
      <c r="AJ337">
        <v>1</v>
      </c>
      <c r="AK337">
        <v>1</v>
      </c>
      <c r="AL337">
        <v>1</v>
      </c>
      <c r="AN337">
        <v>0</v>
      </c>
      <c r="AO337">
        <v>1</v>
      </c>
      <c r="AP337">
        <v>0</v>
      </c>
      <c r="AQ337">
        <v>0</v>
      </c>
      <c r="AR337">
        <v>0</v>
      </c>
      <c r="AS337" t="s">
        <v>6</v>
      </c>
      <c r="AT337">
        <v>6.0000000000000001E-3</v>
      </c>
      <c r="AU337" t="s">
        <v>6</v>
      </c>
      <c r="AV337">
        <v>0</v>
      </c>
      <c r="AW337">
        <v>2</v>
      </c>
      <c r="AX337">
        <v>16672514</v>
      </c>
      <c r="AY337">
        <v>1</v>
      </c>
      <c r="AZ337">
        <v>0</v>
      </c>
      <c r="BA337">
        <v>289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Y337*Source!I161</f>
        <v>8.4000000000000005E-2</v>
      </c>
      <c r="CY337">
        <f t="shared" ref="CY337:CY350" si="72">AA337</f>
        <v>44.97</v>
      </c>
      <c r="CZ337">
        <f t="shared" ref="CZ337:CZ350" si="73">AE337</f>
        <v>44.97</v>
      </c>
      <c r="DA337">
        <f t="shared" ref="DA337:DA350" si="74">AI337</f>
        <v>1</v>
      </c>
      <c r="DB337">
        <v>0</v>
      </c>
    </row>
    <row r="338" spans="1:106" x14ac:dyDescent="0.2">
      <c r="A338">
        <f>ROW(Source!A161)</f>
        <v>161</v>
      </c>
      <c r="B338">
        <v>16670159</v>
      </c>
      <c r="C338">
        <v>16672511</v>
      </c>
      <c r="D338">
        <v>15167269</v>
      </c>
      <c r="E338">
        <v>1</v>
      </c>
      <c r="F338">
        <v>1</v>
      </c>
      <c r="G338">
        <v>1</v>
      </c>
      <c r="H338">
        <v>3</v>
      </c>
      <c r="I338" t="s">
        <v>607</v>
      </c>
      <c r="J338" t="s">
        <v>608</v>
      </c>
      <c r="K338" t="s">
        <v>609</v>
      </c>
      <c r="L338">
        <v>1346</v>
      </c>
      <c r="N338">
        <v>1009</v>
      </c>
      <c r="O338" t="s">
        <v>470</v>
      </c>
      <c r="P338" t="s">
        <v>470</v>
      </c>
      <c r="Q338">
        <v>1</v>
      </c>
      <c r="W338">
        <v>0</v>
      </c>
      <c r="X338">
        <v>56922527</v>
      </c>
      <c r="Y338">
        <v>1E-3</v>
      </c>
      <c r="AA338">
        <v>11.5</v>
      </c>
      <c r="AB338">
        <v>0</v>
      </c>
      <c r="AC338">
        <v>0</v>
      </c>
      <c r="AD338">
        <v>0</v>
      </c>
      <c r="AE338">
        <v>11.5</v>
      </c>
      <c r="AF338">
        <v>0</v>
      </c>
      <c r="AG338">
        <v>0</v>
      </c>
      <c r="AH338">
        <v>0</v>
      </c>
      <c r="AI338">
        <v>1</v>
      </c>
      <c r="AJ338">
        <v>1</v>
      </c>
      <c r="AK338">
        <v>1</v>
      </c>
      <c r="AL338">
        <v>1</v>
      </c>
      <c r="AN338">
        <v>0</v>
      </c>
      <c r="AO338">
        <v>1</v>
      </c>
      <c r="AP338">
        <v>0</v>
      </c>
      <c r="AQ338">
        <v>0</v>
      </c>
      <c r="AR338">
        <v>0</v>
      </c>
      <c r="AS338" t="s">
        <v>6</v>
      </c>
      <c r="AT338">
        <v>1E-3</v>
      </c>
      <c r="AU338" t="s">
        <v>6</v>
      </c>
      <c r="AV338">
        <v>0</v>
      </c>
      <c r="AW338">
        <v>2</v>
      </c>
      <c r="AX338">
        <v>16672515</v>
      </c>
      <c r="AY338">
        <v>1</v>
      </c>
      <c r="AZ338">
        <v>0</v>
      </c>
      <c r="BA338">
        <v>290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Y338*Source!I161</f>
        <v>1.4E-2</v>
      </c>
      <c r="CY338">
        <f t="shared" si="72"/>
        <v>11.5</v>
      </c>
      <c r="CZ338">
        <f t="shared" si="73"/>
        <v>11.5</v>
      </c>
      <c r="DA338">
        <f t="shared" si="74"/>
        <v>1</v>
      </c>
      <c r="DB338">
        <v>0</v>
      </c>
    </row>
    <row r="339" spans="1:106" x14ac:dyDescent="0.2">
      <c r="A339">
        <f>ROW(Source!A161)</f>
        <v>161</v>
      </c>
      <c r="B339">
        <v>16670159</v>
      </c>
      <c r="C339">
        <v>16672511</v>
      </c>
      <c r="D339">
        <v>15167588</v>
      </c>
      <c r="E339">
        <v>1</v>
      </c>
      <c r="F339">
        <v>1</v>
      </c>
      <c r="G339">
        <v>1</v>
      </c>
      <c r="H339">
        <v>3</v>
      </c>
      <c r="I339" t="s">
        <v>610</v>
      </c>
      <c r="J339" t="s">
        <v>611</v>
      </c>
      <c r="K339" t="s">
        <v>612</v>
      </c>
      <c r="L339">
        <v>1346</v>
      </c>
      <c r="N339">
        <v>1009</v>
      </c>
      <c r="O339" t="s">
        <v>470</v>
      </c>
      <c r="P339" t="s">
        <v>470</v>
      </c>
      <c r="Q339">
        <v>1</v>
      </c>
      <c r="W339">
        <v>0</v>
      </c>
      <c r="X339">
        <v>-1088866022</v>
      </c>
      <c r="Y339">
        <v>1.2E-2</v>
      </c>
      <c r="AA339">
        <v>30.4</v>
      </c>
      <c r="AB339">
        <v>0</v>
      </c>
      <c r="AC339">
        <v>0</v>
      </c>
      <c r="AD339">
        <v>0</v>
      </c>
      <c r="AE339">
        <v>30.4</v>
      </c>
      <c r="AF339">
        <v>0</v>
      </c>
      <c r="AG339">
        <v>0</v>
      </c>
      <c r="AH339">
        <v>0</v>
      </c>
      <c r="AI339">
        <v>1</v>
      </c>
      <c r="AJ339">
        <v>1</v>
      </c>
      <c r="AK339">
        <v>1</v>
      </c>
      <c r="AL339">
        <v>1</v>
      </c>
      <c r="AN339">
        <v>0</v>
      </c>
      <c r="AO339">
        <v>1</v>
      </c>
      <c r="AP339">
        <v>0</v>
      </c>
      <c r="AQ339">
        <v>0</v>
      </c>
      <c r="AR339">
        <v>0</v>
      </c>
      <c r="AS339" t="s">
        <v>6</v>
      </c>
      <c r="AT339">
        <v>1.2E-2</v>
      </c>
      <c r="AU339" t="s">
        <v>6</v>
      </c>
      <c r="AV339">
        <v>0</v>
      </c>
      <c r="AW339">
        <v>2</v>
      </c>
      <c r="AX339">
        <v>16672516</v>
      </c>
      <c r="AY339">
        <v>1</v>
      </c>
      <c r="AZ339">
        <v>0</v>
      </c>
      <c r="BA339">
        <v>291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Y339*Source!I161</f>
        <v>0.16800000000000001</v>
      </c>
      <c r="CY339">
        <f t="shared" si="72"/>
        <v>30.4</v>
      </c>
      <c r="CZ339">
        <f t="shared" si="73"/>
        <v>30.4</v>
      </c>
      <c r="DA339">
        <f t="shared" si="74"/>
        <v>1</v>
      </c>
      <c r="DB339">
        <v>0</v>
      </c>
    </row>
    <row r="340" spans="1:106" x14ac:dyDescent="0.2">
      <c r="A340">
        <f>ROW(Source!A161)</f>
        <v>161</v>
      </c>
      <c r="B340">
        <v>16670159</v>
      </c>
      <c r="C340">
        <v>16672511</v>
      </c>
      <c r="D340">
        <v>15168752</v>
      </c>
      <c r="E340">
        <v>1</v>
      </c>
      <c r="F340">
        <v>1</v>
      </c>
      <c r="G340">
        <v>1</v>
      </c>
      <c r="H340">
        <v>3</v>
      </c>
      <c r="I340" t="s">
        <v>534</v>
      </c>
      <c r="J340" t="s">
        <v>535</v>
      </c>
      <c r="K340" t="s">
        <v>536</v>
      </c>
      <c r="L340">
        <v>1346</v>
      </c>
      <c r="N340">
        <v>1009</v>
      </c>
      <c r="O340" t="s">
        <v>470</v>
      </c>
      <c r="P340" t="s">
        <v>470</v>
      </c>
      <c r="Q340">
        <v>1</v>
      </c>
      <c r="W340">
        <v>0</v>
      </c>
      <c r="X340">
        <v>586013393</v>
      </c>
      <c r="Y340">
        <v>7.0000000000000007E-2</v>
      </c>
      <c r="AA340">
        <v>10.57</v>
      </c>
      <c r="AB340">
        <v>0</v>
      </c>
      <c r="AC340">
        <v>0</v>
      </c>
      <c r="AD340">
        <v>0</v>
      </c>
      <c r="AE340">
        <v>10.57</v>
      </c>
      <c r="AF340">
        <v>0</v>
      </c>
      <c r="AG340">
        <v>0</v>
      </c>
      <c r="AH340">
        <v>0</v>
      </c>
      <c r="AI340">
        <v>1</v>
      </c>
      <c r="AJ340">
        <v>1</v>
      </c>
      <c r="AK340">
        <v>1</v>
      </c>
      <c r="AL340">
        <v>1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6</v>
      </c>
      <c r="AT340">
        <v>7.0000000000000007E-2</v>
      </c>
      <c r="AU340" t="s">
        <v>6</v>
      </c>
      <c r="AV340">
        <v>0</v>
      </c>
      <c r="AW340">
        <v>2</v>
      </c>
      <c r="AX340">
        <v>16672517</v>
      </c>
      <c r="AY340">
        <v>1</v>
      </c>
      <c r="AZ340">
        <v>0</v>
      </c>
      <c r="BA340">
        <v>292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Y340*Source!I161</f>
        <v>0.98000000000000009</v>
      </c>
      <c r="CY340">
        <f t="shared" si="72"/>
        <v>10.57</v>
      </c>
      <c r="CZ340">
        <f t="shared" si="73"/>
        <v>10.57</v>
      </c>
      <c r="DA340">
        <f t="shared" si="74"/>
        <v>1</v>
      </c>
      <c r="DB340">
        <v>0</v>
      </c>
    </row>
    <row r="341" spans="1:106" x14ac:dyDescent="0.2">
      <c r="A341">
        <f>ROW(Source!A161)</f>
        <v>161</v>
      </c>
      <c r="B341">
        <v>16670159</v>
      </c>
      <c r="C341">
        <v>16672511</v>
      </c>
      <c r="D341">
        <v>15169942</v>
      </c>
      <c r="E341">
        <v>1</v>
      </c>
      <c r="F341">
        <v>1</v>
      </c>
      <c r="G341">
        <v>1</v>
      </c>
      <c r="H341">
        <v>3</v>
      </c>
      <c r="I341" t="s">
        <v>537</v>
      </c>
      <c r="J341" t="s">
        <v>538</v>
      </c>
      <c r="K341" t="s">
        <v>539</v>
      </c>
      <c r="L341">
        <v>1346</v>
      </c>
      <c r="N341">
        <v>1009</v>
      </c>
      <c r="O341" t="s">
        <v>470</v>
      </c>
      <c r="P341" t="s">
        <v>470</v>
      </c>
      <c r="Q341">
        <v>1</v>
      </c>
      <c r="W341">
        <v>0</v>
      </c>
      <c r="X341">
        <v>103900845</v>
      </c>
      <c r="Y341">
        <v>4.9000000000000002E-2</v>
      </c>
      <c r="AA341">
        <v>9.0399999999999991</v>
      </c>
      <c r="AB341">
        <v>0</v>
      </c>
      <c r="AC341">
        <v>0</v>
      </c>
      <c r="AD341">
        <v>0</v>
      </c>
      <c r="AE341">
        <v>9.0399999999999991</v>
      </c>
      <c r="AF341">
        <v>0</v>
      </c>
      <c r="AG341">
        <v>0</v>
      </c>
      <c r="AH341">
        <v>0</v>
      </c>
      <c r="AI341">
        <v>1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0</v>
      </c>
      <c r="AQ341">
        <v>0</v>
      </c>
      <c r="AR341">
        <v>0</v>
      </c>
      <c r="AS341" t="s">
        <v>6</v>
      </c>
      <c r="AT341">
        <v>4.9000000000000002E-2</v>
      </c>
      <c r="AU341" t="s">
        <v>6</v>
      </c>
      <c r="AV341">
        <v>0</v>
      </c>
      <c r="AW341">
        <v>2</v>
      </c>
      <c r="AX341">
        <v>16672518</v>
      </c>
      <c r="AY341">
        <v>1</v>
      </c>
      <c r="AZ341">
        <v>0</v>
      </c>
      <c r="BA341">
        <v>293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Y341*Source!I161</f>
        <v>0.68600000000000005</v>
      </c>
      <c r="CY341">
        <f t="shared" si="72"/>
        <v>9.0399999999999991</v>
      </c>
      <c r="CZ341">
        <f t="shared" si="73"/>
        <v>9.0399999999999991</v>
      </c>
      <c r="DA341">
        <f t="shared" si="74"/>
        <v>1</v>
      </c>
      <c r="DB341">
        <v>0</v>
      </c>
    </row>
    <row r="342" spans="1:106" x14ac:dyDescent="0.2">
      <c r="A342">
        <f>ROW(Source!A161)</f>
        <v>161</v>
      </c>
      <c r="B342">
        <v>16670159</v>
      </c>
      <c r="C342">
        <v>16672511</v>
      </c>
      <c r="D342">
        <v>15170074</v>
      </c>
      <c r="E342">
        <v>1</v>
      </c>
      <c r="F342">
        <v>1</v>
      </c>
      <c r="G342">
        <v>1</v>
      </c>
      <c r="H342">
        <v>3</v>
      </c>
      <c r="I342" t="s">
        <v>613</v>
      </c>
      <c r="J342" t="s">
        <v>614</v>
      </c>
      <c r="K342" t="s">
        <v>615</v>
      </c>
      <c r="L342">
        <v>1355</v>
      </c>
      <c r="N342">
        <v>1010</v>
      </c>
      <c r="O342" t="s">
        <v>371</v>
      </c>
      <c r="P342" t="s">
        <v>371</v>
      </c>
      <c r="Q342">
        <v>100</v>
      </c>
      <c r="W342">
        <v>0</v>
      </c>
      <c r="X342">
        <v>1794244060</v>
      </c>
      <c r="Y342">
        <v>1.4E-2</v>
      </c>
      <c r="AA342">
        <v>86</v>
      </c>
      <c r="AB342">
        <v>0</v>
      </c>
      <c r="AC342">
        <v>0</v>
      </c>
      <c r="AD342">
        <v>0</v>
      </c>
      <c r="AE342">
        <v>86</v>
      </c>
      <c r="AF342">
        <v>0</v>
      </c>
      <c r="AG342">
        <v>0</v>
      </c>
      <c r="AH342">
        <v>0</v>
      </c>
      <c r="AI342">
        <v>1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6</v>
      </c>
      <c r="AT342">
        <v>1.4E-2</v>
      </c>
      <c r="AU342" t="s">
        <v>6</v>
      </c>
      <c r="AV342">
        <v>0</v>
      </c>
      <c r="AW342">
        <v>2</v>
      </c>
      <c r="AX342">
        <v>16672519</v>
      </c>
      <c r="AY342">
        <v>1</v>
      </c>
      <c r="AZ342">
        <v>0</v>
      </c>
      <c r="BA342">
        <v>294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Y342*Source!I161</f>
        <v>0.19600000000000001</v>
      </c>
      <c r="CY342">
        <f t="shared" si="72"/>
        <v>86</v>
      </c>
      <c r="CZ342">
        <f t="shared" si="73"/>
        <v>86</v>
      </c>
      <c r="DA342">
        <f t="shared" si="74"/>
        <v>1</v>
      </c>
      <c r="DB342">
        <v>0</v>
      </c>
    </row>
    <row r="343" spans="1:106" x14ac:dyDescent="0.2">
      <c r="A343">
        <f>ROW(Source!A161)</f>
        <v>161</v>
      </c>
      <c r="B343">
        <v>16670159</v>
      </c>
      <c r="C343">
        <v>16672511</v>
      </c>
      <c r="D343">
        <v>15170994</v>
      </c>
      <c r="E343">
        <v>1</v>
      </c>
      <c r="F343">
        <v>1</v>
      </c>
      <c r="G343">
        <v>1</v>
      </c>
      <c r="H343">
        <v>3</v>
      </c>
      <c r="I343" t="s">
        <v>616</v>
      </c>
      <c r="J343" t="s">
        <v>617</v>
      </c>
      <c r="K343" t="s">
        <v>618</v>
      </c>
      <c r="L343">
        <v>1346</v>
      </c>
      <c r="N343">
        <v>1009</v>
      </c>
      <c r="O343" t="s">
        <v>470</v>
      </c>
      <c r="P343" t="s">
        <v>470</v>
      </c>
      <c r="Q343">
        <v>1</v>
      </c>
      <c r="W343">
        <v>0</v>
      </c>
      <c r="X343">
        <v>-856710481</v>
      </c>
      <c r="Y343">
        <v>1E-3</v>
      </c>
      <c r="AA343">
        <v>133.05000000000001</v>
      </c>
      <c r="AB343">
        <v>0</v>
      </c>
      <c r="AC343">
        <v>0</v>
      </c>
      <c r="AD343">
        <v>0</v>
      </c>
      <c r="AE343">
        <v>133.05000000000001</v>
      </c>
      <c r="AF343">
        <v>0</v>
      </c>
      <c r="AG343">
        <v>0</v>
      </c>
      <c r="AH343">
        <v>0</v>
      </c>
      <c r="AI343">
        <v>1</v>
      </c>
      <c r="AJ343">
        <v>1</v>
      </c>
      <c r="AK343">
        <v>1</v>
      </c>
      <c r="AL343">
        <v>1</v>
      </c>
      <c r="AN343">
        <v>0</v>
      </c>
      <c r="AO343">
        <v>1</v>
      </c>
      <c r="AP343">
        <v>0</v>
      </c>
      <c r="AQ343">
        <v>0</v>
      </c>
      <c r="AR343">
        <v>0</v>
      </c>
      <c r="AS343" t="s">
        <v>6</v>
      </c>
      <c r="AT343">
        <v>1E-3</v>
      </c>
      <c r="AU343" t="s">
        <v>6</v>
      </c>
      <c r="AV343">
        <v>0</v>
      </c>
      <c r="AW343">
        <v>2</v>
      </c>
      <c r="AX343">
        <v>16672520</v>
      </c>
      <c r="AY343">
        <v>1</v>
      </c>
      <c r="AZ343">
        <v>0</v>
      </c>
      <c r="BA343">
        <v>295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Y343*Source!I161</f>
        <v>1.4E-2</v>
      </c>
      <c r="CY343">
        <f t="shared" si="72"/>
        <v>133.05000000000001</v>
      </c>
      <c r="CZ343">
        <f t="shared" si="73"/>
        <v>133.05000000000001</v>
      </c>
      <c r="DA343">
        <f t="shared" si="74"/>
        <v>1</v>
      </c>
      <c r="DB343">
        <v>0</v>
      </c>
    </row>
    <row r="344" spans="1:106" x14ac:dyDescent="0.2">
      <c r="A344">
        <f>ROW(Source!A161)</f>
        <v>161</v>
      </c>
      <c r="B344">
        <v>16670159</v>
      </c>
      <c r="C344">
        <v>16672511</v>
      </c>
      <c r="D344">
        <v>15188647</v>
      </c>
      <c r="E344">
        <v>1</v>
      </c>
      <c r="F344">
        <v>1</v>
      </c>
      <c r="G344">
        <v>1</v>
      </c>
      <c r="H344">
        <v>3</v>
      </c>
      <c r="I344" t="s">
        <v>540</v>
      </c>
      <c r="J344" t="s">
        <v>541</v>
      </c>
      <c r="K344" t="s">
        <v>542</v>
      </c>
      <c r="L344">
        <v>1348</v>
      </c>
      <c r="N344">
        <v>1009</v>
      </c>
      <c r="O344" t="s">
        <v>477</v>
      </c>
      <c r="P344" t="s">
        <v>477</v>
      </c>
      <c r="Q344">
        <v>1000</v>
      </c>
      <c r="W344">
        <v>0</v>
      </c>
      <c r="X344">
        <v>426000481</v>
      </c>
      <c r="Y344">
        <v>1E-3</v>
      </c>
      <c r="AA344">
        <v>11500</v>
      </c>
      <c r="AB344">
        <v>0</v>
      </c>
      <c r="AC344">
        <v>0</v>
      </c>
      <c r="AD344">
        <v>0</v>
      </c>
      <c r="AE344">
        <v>11500</v>
      </c>
      <c r="AF344">
        <v>0</v>
      </c>
      <c r="AG344">
        <v>0</v>
      </c>
      <c r="AH344">
        <v>0</v>
      </c>
      <c r="AI344">
        <v>1</v>
      </c>
      <c r="AJ344">
        <v>1</v>
      </c>
      <c r="AK344">
        <v>1</v>
      </c>
      <c r="AL344">
        <v>1</v>
      </c>
      <c r="AN344">
        <v>0</v>
      </c>
      <c r="AO344">
        <v>1</v>
      </c>
      <c r="AP344">
        <v>0</v>
      </c>
      <c r="AQ344">
        <v>0</v>
      </c>
      <c r="AR344">
        <v>0</v>
      </c>
      <c r="AS344" t="s">
        <v>6</v>
      </c>
      <c r="AT344">
        <v>1E-3</v>
      </c>
      <c r="AU344" t="s">
        <v>6</v>
      </c>
      <c r="AV344">
        <v>0</v>
      </c>
      <c r="AW344">
        <v>2</v>
      </c>
      <c r="AX344">
        <v>16672521</v>
      </c>
      <c r="AY344">
        <v>1</v>
      </c>
      <c r="AZ344">
        <v>0</v>
      </c>
      <c r="BA344">
        <v>296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Y344*Source!I161</f>
        <v>1.4E-2</v>
      </c>
      <c r="CY344">
        <f t="shared" si="72"/>
        <v>11500</v>
      </c>
      <c r="CZ344">
        <f t="shared" si="73"/>
        <v>11500</v>
      </c>
      <c r="DA344">
        <f t="shared" si="74"/>
        <v>1</v>
      </c>
      <c r="DB344">
        <v>0</v>
      </c>
    </row>
    <row r="345" spans="1:106" x14ac:dyDescent="0.2">
      <c r="A345">
        <f>ROW(Source!A161)</f>
        <v>161</v>
      </c>
      <c r="B345">
        <v>16670159</v>
      </c>
      <c r="C345">
        <v>16672511</v>
      </c>
      <c r="D345">
        <v>15203834</v>
      </c>
      <c r="E345">
        <v>1</v>
      </c>
      <c r="F345">
        <v>1</v>
      </c>
      <c r="G345">
        <v>1</v>
      </c>
      <c r="H345">
        <v>3</v>
      </c>
      <c r="I345" t="s">
        <v>543</v>
      </c>
      <c r="J345" t="s">
        <v>544</v>
      </c>
      <c r="K345" t="s">
        <v>545</v>
      </c>
      <c r="L345">
        <v>1346</v>
      </c>
      <c r="N345">
        <v>1009</v>
      </c>
      <c r="O345" t="s">
        <v>470</v>
      </c>
      <c r="P345" t="s">
        <v>470</v>
      </c>
      <c r="Q345">
        <v>1</v>
      </c>
      <c r="W345">
        <v>0</v>
      </c>
      <c r="X345">
        <v>210558753</v>
      </c>
      <c r="Y345">
        <v>3.5999999999999997E-2</v>
      </c>
      <c r="AA345">
        <v>28.6</v>
      </c>
      <c r="AB345">
        <v>0</v>
      </c>
      <c r="AC345">
        <v>0</v>
      </c>
      <c r="AD345">
        <v>0</v>
      </c>
      <c r="AE345">
        <v>28.6</v>
      </c>
      <c r="AF345">
        <v>0</v>
      </c>
      <c r="AG345">
        <v>0</v>
      </c>
      <c r="AH345">
        <v>0</v>
      </c>
      <c r="AI345">
        <v>1</v>
      </c>
      <c r="AJ345">
        <v>1</v>
      </c>
      <c r="AK345">
        <v>1</v>
      </c>
      <c r="AL345">
        <v>1</v>
      </c>
      <c r="AN345">
        <v>0</v>
      </c>
      <c r="AO345">
        <v>1</v>
      </c>
      <c r="AP345">
        <v>0</v>
      </c>
      <c r="AQ345">
        <v>0</v>
      </c>
      <c r="AR345">
        <v>0</v>
      </c>
      <c r="AS345" t="s">
        <v>6</v>
      </c>
      <c r="AT345">
        <v>3.5999999999999997E-2</v>
      </c>
      <c r="AU345" t="s">
        <v>6</v>
      </c>
      <c r="AV345">
        <v>0</v>
      </c>
      <c r="AW345">
        <v>2</v>
      </c>
      <c r="AX345">
        <v>16672522</v>
      </c>
      <c r="AY345">
        <v>1</v>
      </c>
      <c r="AZ345">
        <v>0</v>
      </c>
      <c r="BA345">
        <v>297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Y345*Source!I161</f>
        <v>0.504</v>
      </c>
      <c r="CY345">
        <f t="shared" si="72"/>
        <v>28.6</v>
      </c>
      <c r="CZ345">
        <f t="shared" si="73"/>
        <v>28.6</v>
      </c>
      <c r="DA345">
        <f t="shared" si="74"/>
        <v>1</v>
      </c>
      <c r="DB345">
        <v>0</v>
      </c>
    </row>
    <row r="346" spans="1:106" x14ac:dyDescent="0.2">
      <c r="A346">
        <f>ROW(Source!A161)</f>
        <v>161</v>
      </c>
      <c r="B346">
        <v>16670159</v>
      </c>
      <c r="C346">
        <v>16672511</v>
      </c>
      <c r="D346">
        <v>15203987</v>
      </c>
      <c r="E346">
        <v>1</v>
      </c>
      <c r="F346">
        <v>1</v>
      </c>
      <c r="G346">
        <v>1</v>
      </c>
      <c r="H346">
        <v>3</v>
      </c>
      <c r="I346" t="s">
        <v>566</v>
      </c>
      <c r="J346" t="s">
        <v>567</v>
      </c>
      <c r="K346" t="s">
        <v>568</v>
      </c>
      <c r="L346">
        <v>1346</v>
      </c>
      <c r="N346">
        <v>1009</v>
      </c>
      <c r="O346" t="s">
        <v>470</v>
      </c>
      <c r="P346" t="s">
        <v>470</v>
      </c>
      <c r="Q346">
        <v>1</v>
      </c>
      <c r="W346">
        <v>0</v>
      </c>
      <c r="X346">
        <v>-1274984028</v>
      </c>
      <c r="Y346">
        <v>6.0000000000000001E-3</v>
      </c>
      <c r="AA346">
        <v>35.630000000000003</v>
      </c>
      <c r="AB346">
        <v>0</v>
      </c>
      <c r="AC346">
        <v>0</v>
      </c>
      <c r="AD346">
        <v>0</v>
      </c>
      <c r="AE346">
        <v>35.630000000000003</v>
      </c>
      <c r="AF346">
        <v>0</v>
      </c>
      <c r="AG346">
        <v>0</v>
      </c>
      <c r="AH346">
        <v>0</v>
      </c>
      <c r="AI346">
        <v>1</v>
      </c>
      <c r="AJ346">
        <v>1</v>
      </c>
      <c r="AK346">
        <v>1</v>
      </c>
      <c r="AL346">
        <v>1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6</v>
      </c>
      <c r="AT346">
        <v>6.0000000000000001E-3</v>
      </c>
      <c r="AU346" t="s">
        <v>6</v>
      </c>
      <c r="AV346">
        <v>0</v>
      </c>
      <c r="AW346">
        <v>2</v>
      </c>
      <c r="AX346">
        <v>16672523</v>
      </c>
      <c r="AY346">
        <v>1</v>
      </c>
      <c r="AZ346">
        <v>0</v>
      </c>
      <c r="BA346">
        <v>298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Y346*Source!I161</f>
        <v>8.4000000000000005E-2</v>
      </c>
      <c r="CY346">
        <f t="shared" si="72"/>
        <v>35.630000000000003</v>
      </c>
      <c r="CZ346">
        <f t="shared" si="73"/>
        <v>35.630000000000003</v>
      </c>
      <c r="DA346">
        <f t="shared" si="74"/>
        <v>1</v>
      </c>
      <c r="DB346">
        <v>0</v>
      </c>
    </row>
    <row r="347" spans="1:106" x14ac:dyDescent="0.2">
      <c r="A347">
        <f>ROW(Source!A161)</f>
        <v>161</v>
      </c>
      <c r="B347">
        <v>16670159</v>
      </c>
      <c r="C347">
        <v>16672511</v>
      </c>
      <c r="D347">
        <v>15217463</v>
      </c>
      <c r="E347">
        <v>1</v>
      </c>
      <c r="F347">
        <v>1</v>
      </c>
      <c r="G347">
        <v>1</v>
      </c>
      <c r="H347">
        <v>3</v>
      </c>
      <c r="I347" t="s">
        <v>619</v>
      </c>
      <c r="J347" t="s">
        <v>620</v>
      </c>
      <c r="K347" t="s">
        <v>621</v>
      </c>
      <c r="L347">
        <v>1358</v>
      </c>
      <c r="N347">
        <v>1010</v>
      </c>
      <c r="O347" t="s">
        <v>136</v>
      </c>
      <c r="P347" t="s">
        <v>136</v>
      </c>
      <c r="Q347">
        <v>10</v>
      </c>
      <c r="W347">
        <v>0</v>
      </c>
      <c r="X347">
        <v>1386890308</v>
      </c>
      <c r="Y347">
        <v>0.1</v>
      </c>
      <c r="AA347">
        <v>39</v>
      </c>
      <c r="AB347">
        <v>0</v>
      </c>
      <c r="AC347">
        <v>0</v>
      </c>
      <c r="AD347">
        <v>0</v>
      </c>
      <c r="AE347">
        <v>39</v>
      </c>
      <c r="AF347">
        <v>0</v>
      </c>
      <c r="AG347">
        <v>0</v>
      </c>
      <c r="AH347">
        <v>0</v>
      </c>
      <c r="AI347">
        <v>1</v>
      </c>
      <c r="AJ347">
        <v>1</v>
      </c>
      <c r="AK347">
        <v>1</v>
      </c>
      <c r="AL347">
        <v>1</v>
      </c>
      <c r="AN347">
        <v>0</v>
      </c>
      <c r="AO347">
        <v>1</v>
      </c>
      <c r="AP347">
        <v>0</v>
      </c>
      <c r="AQ347">
        <v>0</v>
      </c>
      <c r="AR347">
        <v>0</v>
      </c>
      <c r="AS347" t="s">
        <v>6</v>
      </c>
      <c r="AT347">
        <v>0.1</v>
      </c>
      <c r="AU347" t="s">
        <v>6</v>
      </c>
      <c r="AV347">
        <v>0</v>
      </c>
      <c r="AW347">
        <v>2</v>
      </c>
      <c r="AX347">
        <v>16672524</v>
      </c>
      <c r="AY347">
        <v>1</v>
      </c>
      <c r="AZ347">
        <v>0</v>
      </c>
      <c r="BA347">
        <v>299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Y347*Source!I161</f>
        <v>1.4000000000000001</v>
      </c>
      <c r="CY347">
        <f t="shared" si="72"/>
        <v>39</v>
      </c>
      <c r="CZ347">
        <f t="shared" si="73"/>
        <v>39</v>
      </c>
      <c r="DA347">
        <f t="shared" si="74"/>
        <v>1</v>
      </c>
      <c r="DB347">
        <v>0</v>
      </c>
    </row>
    <row r="348" spans="1:106" x14ac:dyDescent="0.2">
      <c r="A348">
        <f>ROW(Source!A161)</f>
        <v>161</v>
      </c>
      <c r="B348">
        <v>16670159</v>
      </c>
      <c r="C348">
        <v>16672511</v>
      </c>
      <c r="D348">
        <v>15238901</v>
      </c>
      <c r="E348">
        <v>1</v>
      </c>
      <c r="F348">
        <v>1</v>
      </c>
      <c r="G348">
        <v>1</v>
      </c>
      <c r="H348">
        <v>3</v>
      </c>
      <c r="I348" t="s">
        <v>272</v>
      </c>
      <c r="J348" t="s">
        <v>274</v>
      </c>
      <c r="K348" t="s">
        <v>273</v>
      </c>
      <c r="L348">
        <v>1354</v>
      </c>
      <c r="N348">
        <v>1010</v>
      </c>
      <c r="O348" t="s">
        <v>113</v>
      </c>
      <c r="P348" t="s">
        <v>113</v>
      </c>
      <c r="Q348">
        <v>1</v>
      </c>
      <c r="W348">
        <v>0</v>
      </c>
      <c r="X348">
        <v>-1382602355</v>
      </c>
      <c r="Y348">
        <v>0.5</v>
      </c>
      <c r="AA348">
        <v>13.12</v>
      </c>
      <c r="AB348">
        <v>0</v>
      </c>
      <c r="AC348">
        <v>0</v>
      </c>
      <c r="AD348">
        <v>0</v>
      </c>
      <c r="AE348">
        <v>13.12</v>
      </c>
      <c r="AF348">
        <v>0</v>
      </c>
      <c r="AG348">
        <v>0</v>
      </c>
      <c r="AH348">
        <v>0</v>
      </c>
      <c r="AI348">
        <v>1</v>
      </c>
      <c r="AJ348">
        <v>1</v>
      </c>
      <c r="AK348">
        <v>1</v>
      </c>
      <c r="AL348">
        <v>1</v>
      </c>
      <c r="AN348">
        <v>0</v>
      </c>
      <c r="AO348">
        <v>0</v>
      </c>
      <c r="AP348">
        <v>0</v>
      </c>
      <c r="AQ348">
        <v>0</v>
      </c>
      <c r="AR348">
        <v>0</v>
      </c>
      <c r="AS348" t="s">
        <v>6</v>
      </c>
      <c r="AT348">
        <v>0.5</v>
      </c>
      <c r="AU348" t="s">
        <v>6</v>
      </c>
      <c r="AV348">
        <v>0</v>
      </c>
      <c r="AW348">
        <v>1</v>
      </c>
      <c r="AX348">
        <v>-1</v>
      </c>
      <c r="AY348">
        <v>0</v>
      </c>
      <c r="AZ348">
        <v>0</v>
      </c>
      <c r="BA348" t="s">
        <v>6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Y348*Source!I161</f>
        <v>7</v>
      </c>
      <c r="CY348">
        <f t="shared" si="72"/>
        <v>13.12</v>
      </c>
      <c r="CZ348">
        <f t="shared" si="73"/>
        <v>13.12</v>
      </c>
      <c r="DA348">
        <f t="shared" si="74"/>
        <v>1</v>
      </c>
      <c r="DB348">
        <v>0</v>
      </c>
    </row>
    <row r="349" spans="1:106" x14ac:dyDescent="0.2">
      <c r="A349">
        <f>ROW(Source!A161)</f>
        <v>161</v>
      </c>
      <c r="B349">
        <v>16670159</v>
      </c>
      <c r="C349">
        <v>16672511</v>
      </c>
      <c r="D349">
        <v>15239349</v>
      </c>
      <c r="E349">
        <v>1</v>
      </c>
      <c r="F349">
        <v>1</v>
      </c>
      <c r="G349">
        <v>1</v>
      </c>
      <c r="H349">
        <v>3</v>
      </c>
      <c r="I349" t="s">
        <v>276</v>
      </c>
      <c r="J349" t="s">
        <v>278</v>
      </c>
      <c r="K349" t="s">
        <v>277</v>
      </c>
      <c r="L349">
        <v>1358</v>
      </c>
      <c r="N349">
        <v>1010</v>
      </c>
      <c r="O349" t="s">
        <v>136</v>
      </c>
      <c r="P349" t="s">
        <v>136</v>
      </c>
      <c r="Q349">
        <v>10</v>
      </c>
      <c r="W349">
        <v>0</v>
      </c>
      <c r="X349">
        <v>-2063654921</v>
      </c>
      <c r="Y349">
        <v>0.05</v>
      </c>
      <c r="AA349">
        <v>188.5</v>
      </c>
      <c r="AB349">
        <v>0</v>
      </c>
      <c r="AC349">
        <v>0</v>
      </c>
      <c r="AD349">
        <v>0</v>
      </c>
      <c r="AE349">
        <v>188.5</v>
      </c>
      <c r="AF349">
        <v>0</v>
      </c>
      <c r="AG349">
        <v>0</v>
      </c>
      <c r="AH349">
        <v>0</v>
      </c>
      <c r="AI349">
        <v>1</v>
      </c>
      <c r="AJ349">
        <v>1</v>
      </c>
      <c r="AK349">
        <v>1</v>
      </c>
      <c r="AL349">
        <v>1</v>
      </c>
      <c r="AN349">
        <v>0</v>
      </c>
      <c r="AO349">
        <v>0</v>
      </c>
      <c r="AP349">
        <v>0</v>
      </c>
      <c r="AQ349">
        <v>0</v>
      </c>
      <c r="AR349">
        <v>0</v>
      </c>
      <c r="AS349" t="s">
        <v>6</v>
      </c>
      <c r="AT349">
        <v>0.05</v>
      </c>
      <c r="AU349" t="s">
        <v>6</v>
      </c>
      <c r="AV349">
        <v>0</v>
      </c>
      <c r="AW349">
        <v>1</v>
      </c>
      <c r="AX349">
        <v>-1</v>
      </c>
      <c r="AY349">
        <v>0</v>
      </c>
      <c r="AZ349">
        <v>0</v>
      </c>
      <c r="BA349" t="s">
        <v>6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Y349*Source!I161</f>
        <v>0.70000000000000007</v>
      </c>
      <c r="CY349">
        <f t="shared" si="72"/>
        <v>188.5</v>
      </c>
      <c r="CZ349">
        <f t="shared" si="73"/>
        <v>188.5</v>
      </c>
      <c r="DA349">
        <f t="shared" si="74"/>
        <v>1</v>
      </c>
      <c r="DB349">
        <v>0</v>
      </c>
    </row>
    <row r="350" spans="1:106" x14ac:dyDescent="0.2">
      <c r="A350">
        <f>ROW(Source!A161)</f>
        <v>161</v>
      </c>
      <c r="B350">
        <v>16670159</v>
      </c>
      <c r="C350">
        <v>16672511</v>
      </c>
      <c r="D350">
        <v>15164559</v>
      </c>
      <c r="E350">
        <v>17</v>
      </c>
      <c r="F350">
        <v>1</v>
      </c>
      <c r="G350">
        <v>1</v>
      </c>
      <c r="H350">
        <v>3</v>
      </c>
      <c r="I350" t="s">
        <v>481</v>
      </c>
      <c r="J350" t="s">
        <v>6</v>
      </c>
      <c r="K350" t="s">
        <v>482</v>
      </c>
      <c r="L350">
        <v>1374</v>
      </c>
      <c r="N350">
        <v>1013</v>
      </c>
      <c r="O350" t="s">
        <v>483</v>
      </c>
      <c r="P350" t="s">
        <v>483</v>
      </c>
      <c r="Q350">
        <v>1</v>
      </c>
      <c r="W350">
        <v>0</v>
      </c>
      <c r="X350">
        <v>-1731369543</v>
      </c>
      <c r="Y350">
        <v>0.3</v>
      </c>
      <c r="AA350">
        <v>1</v>
      </c>
      <c r="AB350">
        <v>0</v>
      </c>
      <c r="AC350">
        <v>0</v>
      </c>
      <c r="AD350">
        <v>0</v>
      </c>
      <c r="AE350">
        <v>1</v>
      </c>
      <c r="AF350">
        <v>0</v>
      </c>
      <c r="AG350">
        <v>0</v>
      </c>
      <c r="AH350">
        <v>0</v>
      </c>
      <c r="AI350">
        <v>1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6</v>
      </c>
      <c r="AT350">
        <v>0.3</v>
      </c>
      <c r="AU350" t="s">
        <v>6</v>
      </c>
      <c r="AV350">
        <v>0</v>
      </c>
      <c r="AW350">
        <v>2</v>
      </c>
      <c r="AX350">
        <v>16672525</v>
      </c>
      <c r="AY350">
        <v>1</v>
      </c>
      <c r="AZ350">
        <v>0</v>
      </c>
      <c r="BA350">
        <v>300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Y350*Source!I161</f>
        <v>4.2</v>
      </c>
      <c r="CY350">
        <f t="shared" si="72"/>
        <v>1</v>
      </c>
      <c r="CZ350">
        <f t="shared" si="73"/>
        <v>1</v>
      </c>
      <c r="DA350">
        <f t="shared" si="74"/>
        <v>1</v>
      </c>
      <c r="DB350">
        <v>0</v>
      </c>
    </row>
    <row r="351" spans="1:106" x14ac:dyDescent="0.2">
      <c r="A351">
        <f>ROW(Source!A162)</f>
        <v>162</v>
      </c>
      <c r="B351">
        <v>16670161</v>
      </c>
      <c r="C351">
        <v>16672511</v>
      </c>
      <c r="D351">
        <v>15435721</v>
      </c>
      <c r="E351">
        <v>1</v>
      </c>
      <c r="F351">
        <v>1</v>
      </c>
      <c r="G351">
        <v>1</v>
      </c>
      <c r="H351">
        <v>1</v>
      </c>
      <c r="I351" t="s">
        <v>602</v>
      </c>
      <c r="J351" t="s">
        <v>6</v>
      </c>
      <c r="K351" t="s">
        <v>603</v>
      </c>
      <c r="L351">
        <v>1191</v>
      </c>
      <c r="N351">
        <v>1013</v>
      </c>
      <c r="O351" t="s">
        <v>466</v>
      </c>
      <c r="P351" t="s">
        <v>466</v>
      </c>
      <c r="Q351">
        <v>1</v>
      </c>
      <c r="W351">
        <v>0</v>
      </c>
      <c r="X351">
        <v>1983201532</v>
      </c>
      <c r="Y351">
        <v>1.56</v>
      </c>
      <c r="AA351">
        <v>0</v>
      </c>
      <c r="AB351">
        <v>0</v>
      </c>
      <c r="AC351">
        <v>0</v>
      </c>
      <c r="AD351">
        <v>62.1</v>
      </c>
      <c r="AE351">
        <v>0</v>
      </c>
      <c r="AF351">
        <v>0</v>
      </c>
      <c r="AG351">
        <v>0</v>
      </c>
      <c r="AH351">
        <v>9.51</v>
      </c>
      <c r="AI351">
        <v>1</v>
      </c>
      <c r="AJ351">
        <v>1</v>
      </c>
      <c r="AK351">
        <v>1</v>
      </c>
      <c r="AL351">
        <v>6.53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6</v>
      </c>
      <c r="AT351">
        <v>1.56</v>
      </c>
      <c r="AU351" t="s">
        <v>6</v>
      </c>
      <c r="AV351">
        <v>1</v>
      </c>
      <c r="AW351">
        <v>2</v>
      </c>
      <c r="AX351">
        <v>16672512</v>
      </c>
      <c r="AY351">
        <v>1</v>
      </c>
      <c r="AZ351">
        <v>0</v>
      </c>
      <c r="BA351">
        <v>301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Y351*Source!I162</f>
        <v>21.84</v>
      </c>
      <c r="CY351">
        <f>AD351</f>
        <v>62.1</v>
      </c>
      <c r="CZ351">
        <f>AH351</f>
        <v>9.51</v>
      </c>
      <c r="DA351">
        <f>AL351</f>
        <v>6.53</v>
      </c>
      <c r="DB351">
        <v>0</v>
      </c>
    </row>
    <row r="352" spans="1:106" x14ac:dyDescent="0.2">
      <c r="A352">
        <f>ROW(Source!A162)</f>
        <v>162</v>
      </c>
      <c r="B352">
        <v>16670161</v>
      </c>
      <c r="C352">
        <v>16672511</v>
      </c>
      <c r="D352">
        <v>15249377</v>
      </c>
      <c r="E352">
        <v>1</v>
      </c>
      <c r="F352">
        <v>1</v>
      </c>
      <c r="G352">
        <v>1</v>
      </c>
      <c r="H352">
        <v>2</v>
      </c>
      <c r="I352" t="s">
        <v>531</v>
      </c>
      <c r="J352" t="s">
        <v>532</v>
      </c>
      <c r="K352" t="s">
        <v>533</v>
      </c>
      <c r="L352">
        <v>1368</v>
      </c>
      <c r="N352">
        <v>1011</v>
      </c>
      <c r="O352" t="s">
        <v>506</v>
      </c>
      <c r="P352" t="s">
        <v>506</v>
      </c>
      <c r="Q352">
        <v>1</v>
      </c>
      <c r="W352">
        <v>0</v>
      </c>
      <c r="X352">
        <v>-353815937</v>
      </c>
      <c r="Y352">
        <v>0.13</v>
      </c>
      <c r="AA352">
        <v>0</v>
      </c>
      <c r="AB352">
        <v>52.89</v>
      </c>
      <c r="AC352">
        <v>0</v>
      </c>
      <c r="AD352">
        <v>0</v>
      </c>
      <c r="AE352">
        <v>0</v>
      </c>
      <c r="AF352">
        <v>8.1</v>
      </c>
      <c r="AG352">
        <v>0</v>
      </c>
      <c r="AH352">
        <v>0</v>
      </c>
      <c r="AI352">
        <v>1</v>
      </c>
      <c r="AJ352">
        <v>6.53</v>
      </c>
      <c r="AK352">
        <v>1</v>
      </c>
      <c r="AL352">
        <v>1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6</v>
      </c>
      <c r="AT352">
        <v>0.13</v>
      </c>
      <c r="AU352" t="s">
        <v>6</v>
      </c>
      <c r="AV352">
        <v>0</v>
      </c>
      <c r="AW352">
        <v>2</v>
      </c>
      <c r="AX352">
        <v>16672513</v>
      </c>
      <c r="AY352">
        <v>1</v>
      </c>
      <c r="AZ352">
        <v>0</v>
      </c>
      <c r="BA352">
        <v>302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Y352*Source!I162</f>
        <v>1.82</v>
      </c>
      <c r="CY352">
        <f>AB352</f>
        <v>52.89</v>
      </c>
      <c r="CZ352">
        <f>AF352</f>
        <v>8.1</v>
      </c>
      <c r="DA352">
        <f>AJ352</f>
        <v>6.53</v>
      </c>
      <c r="DB352">
        <v>0</v>
      </c>
    </row>
    <row r="353" spans="1:106" x14ac:dyDescent="0.2">
      <c r="A353">
        <f>ROW(Source!A162)</f>
        <v>162</v>
      </c>
      <c r="B353">
        <v>16670161</v>
      </c>
      <c r="C353">
        <v>16672511</v>
      </c>
      <c r="D353">
        <v>15165537</v>
      </c>
      <c r="E353">
        <v>1</v>
      </c>
      <c r="F353">
        <v>1</v>
      </c>
      <c r="G353">
        <v>1</v>
      </c>
      <c r="H353">
        <v>3</v>
      </c>
      <c r="I353" t="s">
        <v>604</v>
      </c>
      <c r="J353" t="s">
        <v>605</v>
      </c>
      <c r="K353" t="s">
        <v>606</v>
      </c>
      <c r="L353">
        <v>1346</v>
      </c>
      <c r="N353">
        <v>1009</v>
      </c>
      <c r="O353" t="s">
        <v>470</v>
      </c>
      <c r="P353" t="s">
        <v>470</v>
      </c>
      <c r="Q353">
        <v>1</v>
      </c>
      <c r="W353">
        <v>0</v>
      </c>
      <c r="X353">
        <v>618806536</v>
      </c>
      <c r="Y353">
        <v>6.0000000000000001E-3</v>
      </c>
      <c r="AA353">
        <v>293.64999999999998</v>
      </c>
      <c r="AB353">
        <v>0</v>
      </c>
      <c r="AC353">
        <v>0</v>
      </c>
      <c r="AD353">
        <v>0</v>
      </c>
      <c r="AE353">
        <v>44.97</v>
      </c>
      <c r="AF353">
        <v>0</v>
      </c>
      <c r="AG353">
        <v>0</v>
      </c>
      <c r="AH353">
        <v>0</v>
      </c>
      <c r="AI353">
        <v>6.53</v>
      </c>
      <c r="AJ353">
        <v>1</v>
      </c>
      <c r="AK353">
        <v>1</v>
      </c>
      <c r="AL353">
        <v>1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6</v>
      </c>
      <c r="AT353">
        <v>6.0000000000000001E-3</v>
      </c>
      <c r="AU353" t="s">
        <v>6</v>
      </c>
      <c r="AV353">
        <v>0</v>
      </c>
      <c r="AW353">
        <v>2</v>
      </c>
      <c r="AX353">
        <v>16672514</v>
      </c>
      <c r="AY353">
        <v>1</v>
      </c>
      <c r="AZ353">
        <v>0</v>
      </c>
      <c r="BA353">
        <v>303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Y353*Source!I162</f>
        <v>8.4000000000000005E-2</v>
      </c>
      <c r="CY353">
        <f t="shared" ref="CY353:CY366" si="75">AA353</f>
        <v>293.64999999999998</v>
      </c>
      <c r="CZ353">
        <f t="shared" ref="CZ353:CZ366" si="76">AE353</f>
        <v>44.97</v>
      </c>
      <c r="DA353">
        <f t="shared" ref="DA353:DA366" si="77">AI353</f>
        <v>6.53</v>
      </c>
      <c r="DB353">
        <v>0</v>
      </c>
    </row>
    <row r="354" spans="1:106" x14ac:dyDescent="0.2">
      <c r="A354">
        <f>ROW(Source!A162)</f>
        <v>162</v>
      </c>
      <c r="B354">
        <v>16670161</v>
      </c>
      <c r="C354">
        <v>16672511</v>
      </c>
      <c r="D354">
        <v>15167269</v>
      </c>
      <c r="E354">
        <v>1</v>
      </c>
      <c r="F354">
        <v>1</v>
      </c>
      <c r="G354">
        <v>1</v>
      </c>
      <c r="H354">
        <v>3</v>
      </c>
      <c r="I354" t="s">
        <v>607</v>
      </c>
      <c r="J354" t="s">
        <v>608</v>
      </c>
      <c r="K354" t="s">
        <v>609</v>
      </c>
      <c r="L354">
        <v>1346</v>
      </c>
      <c r="N354">
        <v>1009</v>
      </c>
      <c r="O354" t="s">
        <v>470</v>
      </c>
      <c r="P354" t="s">
        <v>470</v>
      </c>
      <c r="Q354">
        <v>1</v>
      </c>
      <c r="W354">
        <v>0</v>
      </c>
      <c r="X354">
        <v>56922527</v>
      </c>
      <c r="Y354">
        <v>1E-3</v>
      </c>
      <c r="AA354">
        <v>75.099999999999994</v>
      </c>
      <c r="AB354">
        <v>0</v>
      </c>
      <c r="AC354">
        <v>0</v>
      </c>
      <c r="AD354">
        <v>0</v>
      </c>
      <c r="AE354">
        <v>11.5</v>
      </c>
      <c r="AF354">
        <v>0</v>
      </c>
      <c r="AG354">
        <v>0</v>
      </c>
      <c r="AH354">
        <v>0</v>
      </c>
      <c r="AI354">
        <v>6.53</v>
      </c>
      <c r="AJ354">
        <v>1</v>
      </c>
      <c r="AK354">
        <v>1</v>
      </c>
      <c r="AL354">
        <v>1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6</v>
      </c>
      <c r="AT354">
        <v>1E-3</v>
      </c>
      <c r="AU354" t="s">
        <v>6</v>
      </c>
      <c r="AV354">
        <v>0</v>
      </c>
      <c r="AW354">
        <v>2</v>
      </c>
      <c r="AX354">
        <v>16672515</v>
      </c>
      <c r="AY354">
        <v>1</v>
      </c>
      <c r="AZ354">
        <v>0</v>
      </c>
      <c r="BA354">
        <v>304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Y354*Source!I162</f>
        <v>1.4E-2</v>
      </c>
      <c r="CY354">
        <f t="shared" si="75"/>
        <v>75.099999999999994</v>
      </c>
      <c r="CZ354">
        <f t="shared" si="76"/>
        <v>11.5</v>
      </c>
      <c r="DA354">
        <f t="shared" si="77"/>
        <v>6.53</v>
      </c>
      <c r="DB354">
        <v>0</v>
      </c>
    </row>
    <row r="355" spans="1:106" x14ac:dyDescent="0.2">
      <c r="A355">
        <f>ROW(Source!A162)</f>
        <v>162</v>
      </c>
      <c r="B355">
        <v>16670161</v>
      </c>
      <c r="C355">
        <v>16672511</v>
      </c>
      <c r="D355">
        <v>15167588</v>
      </c>
      <c r="E355">
        <v>1</v>
      </c>
      <c r="F355">
        <v>1</v>
      </c>
      <c r="G355">
        <v>1</v>
      </c>
      <c r="H355">
        <v>3</v>
      </c>
      <c r="I355" t="s">
        <v>610</v>
      </c>
      <c r="J355" t="s">
        <v>611</v>
      </c>
      <c r="K355" t="s">
        <v>612</v>
      </c>
      <c r="L355">
        <v>1346</v>
      </c>
      <c r="N355">
        <v>1009</v>
      </c>
      <c r="O355" t="s">
        <v>470</v>
      </c>
      <c r="P355" t="s">
        <v>470</v>
      </c>
      <c r="Q355">
        <v>1</v>
      </c>
      <c r="W355">
        <v>0</v>
      </c>
      <c r="X355">
        <v>-1088866022</v>
      </c>
      <c r="Y355">
        <v>1.2E-2</v>
      </c>
      <c r="AA355">
        <v>198.51</v>
      </c>
      <c r="AB355">
        <v>0</v>
      </c>
      <c r="AC355">
        <v>0</v>
      </c>
      <c r="AD355">
        <v>0</v>
      </c>
      <c r="AE355">
        <v>30.4</v>
      </c>
      <c r="AF355">
        <v>0</v>
      </c>
      <c r="AG355">
        <v>0</v>
      </c>
      <c r="AH355">
        <v>0</v>
      </c>
      <c r="AI355">
        <v>6.53</v>
      </c>
      <c r="AJ355">
        <v>1</v>
      </c>
      <c r="AK355">
        <v>1</v>
      </c>
      <c r="AL355">
        <v>1</v>
      </c>
      <c r="AN355">
        <v>0</v>
      </c>
      <c r="AO355">
        <v>1</v>
      </c>
      <c r="AP355">
        <v>0</v>
      </c>
      <c r="AQ355">
        <v>0</v>
      </c>
      <c r="AR355">
        <v>0</v>
      </c>
      <c r="AS355" t="s">
        <v>6</v>
      </c>
      <c r="AT355">
        <v>1.2E-2</v>
      </c>
      <c r="AU355" t="s">
        <v>6</v>
      </c>
      <c r="AV355">
        <v>0</v>
      </c>
      <c r="AW355">
        <v>2</v>
      </c>
      <c r="AX355">
        <v>16672516</v>
      </c>
      <c r="AY355">
        <v>1</v>
      </c>
      <c r="AZ355">
        <v>0</v>
      </c>
      <c r="BA355">
        <v>305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Y355*Source!I162</f>
        <v>0.16800000000000001</v>
      </c>
      <c r="CY355">
        <f t="shared" si="75"/>
        <v>198.51</v>
      </c>
      <c r="CZ355">
        <f t="shared" si="76"/>
        <v>30.4</v>
      </c>
      <c r="DA355">
        <f t="shared" si="77"/>
        <v>6.53</v>
      </c>
      <c r="DB355">
        <v>0</v>
      </c>
    </row>
    <row r="356" spans="1:106" x14ac:dyDescent="0.2">
      <c r="A356">
        <f>ROW(Source!A162)</f>
        <v>162</v>
      </c>
      <c r="B356">
        <v>16670161</v>
      </c>
      <c r="C356">
        <v>16672511</v>
      </c>
      <c r="D356">
        <v>15168752</v>
      </c>
      <c r="E356">
        <v>1</v>
      </c>
      <c r="F356">
        <v>1</v>
      </c>
      <c r="G356">
        <v>1</v>
      </c>
      <c r="H356">
        <v>3</v>
      </c>
      <c r="I356" t="s">
        <v>534</v>
      </c>
      <c r="J356" t="s">
        <v>535</v>
      </c>
      <c r="K356" t="s">
        <v>536</v>
      </c>
      <c r="L356">
        <v>1346</v>
      </c>
      <c r="N356">
        <v>1009</v>
      </c>
      <c r="O356" t="s">
        <v>470</v>
      </c>
      <c r="P356" t="s">
        <v>470</v>
      </c>
      <c r="Q356">
        <v>1</v>
      </c>
      <c r="W356">
        <v>0</v>
      </c>
      <c r="X356">
        <v>586013393</v>
      </c>
      <c r="Y356">
        <v>7.0000000000000007E-2</v>
      </c>
      <c r="AA356">
        <v>69.02</v>
      </c>
      <c r="AB356">
        <v>0</v>
      </c>
      <c r="AC356">
        <v>0</v>
      </c>
      <c r="AD356">
        <v>0</v>
      </c>
      <c r="AE356">
        <v>10.57</v>
      </c>
      <c r="AF356">
        <v>0</v>
      </c>
      <c r="AG356">
        <v>0</v>
      </c>
      <c r="AH356">
        <v>0</v>
      </c>
      <c r="AI356">
        <v>6.53</v>
      </c>
      <c r="AJ356">
        <v>1</v>
      </c>
      <c r="AK356">
        <v>1</v>
      </c>
      <c r="AL356">
        <v>1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6</v>
      </c>
      <c r="AT356">
        <v>7.0000000000000007E-2</v>
      </c>
      <c r="AU356" t="s">
        <v>6</v>
      </c>
      <c r="AV356">
        <v>0</v>
      </c>
      <c r="AW356">
        <v>2</v>
      </c>
      <c r="AX356">
        <v>16672517</v>
      </c>
      <c r="AY356">
        <v>1</v>
      </c>
      <c r="AZ356">
        <v>0</v>
      </c>
      <c r="BA356">
        <v>306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Y356*Source!I162</f>
        <v>0.98000000000000009</v>
      </c>
      <c r="CY356">
        <f t="shared" si="75"/>
        <v>69.02</v>
      </c>
      <c r="CZ356">
        <f t="shared" si="76"/>
        <v>10.57</v>
      </c>
      <c r="DA356">
        <f t="shared" si="77"/>
        <v>6.53</v>
      </c>
      <c r="DB356">
        <v>0</v>
      </c>
    </row>
    <row r="357" spans="1:106" x14ac:dyDescent="0.2">
      <c r="A357">
        <f>ROW(Source!A162)</f>
        <v>162</v>
      </c>
      <c r="B357">
        <v>16670161</v>
      </c>
      <c r="C357">
        <v>16672511</v>
      </c>
      <c r="D357">
        <v>15169942</v>
      </c>
      <c r="E357">
        <v>1</v>
      </c>
      <c r="F357">
        <v>1</v>
      </c>
      <c r="G357">
        <v>1</v>
      </c>
      <c r="H357">
        <v>3</v>
      </c>
      <c r="I357" t="s">
        <v>537</v>
      </c>
      <c r="J357" t="s">
        <v>538</v>
      </c>
      <c r="K357" t="s">
        <v>539</v>
      </c>
      <c r="L357">
        <v>1346</v>
      </c>
      <c r="N357">
        <v>1009</v>
      </c>
      <c r="O357" t="s">
        <v>470</v>
      </c>
      <c r="P357" t="s">
        <v>470</v>
      </c>
      <c r="Q357">
        <v>1</v>
      </c>
      <c r="W357">
        <v>0</v>
      </c>
      <c r="X357">
        <v>103900845</v>
      </c>
      <c r="Y357">
        <v>4.9000000000000002E-2</v>
      </c>
      <c r="AA357">
        <v>59.03</v>
      </c>
      <c r="AB357">
        <v>0</v>
      </c>
      <c r="AC357">
        <v>0</v>
      </c>
      <c r="AD357">
        <v>0</v>
      </c>
      <c r="AE357">
        <v>9.0399999999999991</v>
      </c>
      <c r="AF357">
        <v>0</v>
      </c>
      <c r="AG357">
        <v>0</v>
      </c>
      <c r="AH357">
        <v>0</v>
      </c>
      <c r="AI357">
        <v>6.53</v>
      </c>
      <c r="AJ357">
        <v>1</v>
      </c>
      <c r="AK357">
        <v>1</v>
      </c>
      <c r="AL357">
        <v>1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6</v>
      </c>
      <c r="AT357">
        <v>4.9000000000000002E-2</v>
      </c>
      <c r="AU357" t="s">
        <v>6</v>
      </c>
      <c r="AV357">
        <v>0</v>
      </c>
      <c r="AW357">
        <v>2</v>
      </c>
      <c r="AX357">
        <v>16672518</v>
      </c>
      <c r="AY357">
        <v>1</v>
      </c>
      <c r="AZ357">
        <v>0</v>
      </c>
      <c r="BA357">
        <v>307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Y357*Source!I162</f>
        <v>0.68600000000000005</v>
      </c>
      <c r="CY357">
        <f t="shared" si="75"/>
        <v>59.03</v>
      </c>
      <c r="CZ357">
        <f t="shared" si="76"/>
        <v>9.0399999999999991</v>
      </c>
      <c r="DA357">
        <f t="shared" si="77"/>
        <v>6.53</v>
      </c>
      <c r="DB357">
        <v>0</v>
      </c>
    </row>
    <row r="358" spans="1:106" x14ac:dyDescent="0.2">
      <c r="A358">
        <f>ROW(Source!A162)</f>
        <v>162</v>
      </c>
      <c r="B358">
        <v>16670161</v>
      </c>
      <c r="C358">
        <v>16672511</v>
      </c>
      <c r="D358">
        <v>15170074</v>
      </c>
      <c r="E358">
        <v>1</v>
      </c>
      <c r="F358">
        <v>1</v>
      </c>
      <c r="G358">
        <v>1</v>
      </c>
      <c r="H358">
        <v>3</v>
      </c>
      <c r="I358" t="s">
        <v>613</v>
      </c>
      <c r="J358" t="s">
        <v>614</v>
      </c>
      <c r="K358" t="s">
        <v>615</v>
      </c>
      <c r="L358">
        <v>1355</v>
      </c>
      <c r="N358">
        <v>1010</v>
      </c>
      <c r="O358" t="s">
        <v>371</v>
      </c>
      <c r="P358" t="s">
        <v>371</v>
      </c>
      <c r="Q358">
        <v>100</v>
      </c>
      <c r="W358">
        <v>0</v>
      </c>
      <c r="X358">
        <v>1794244060</v>
      </c>
      <c r="Y358">
        <v>1.4E-2</v>
      </c>
      <c r="AA358">
        <v>561.58000000000004</v>
      </c>
      <c r="AB358">
        <v>0</v>
      </c>
      <c r="AC358">
        <v>0</v>
      </c>
      <c r="AD358">
        <v>0</v>
      </c>
      <c r="AE358">
        <v>86</v>
      </c>
      <c r="AF358">
        <v>0</v>
      </c>
      <c r="AG358">
        <v>0</v>
      </c>
      <c r="AH358">
        <v>0</v>
      </c>
      <c r="AI358">
        <v>6.53</v>
      </c>
      <c r="AJ358">
        <v>1</v>
      </c>
      <c r="AK358">
        <v>1</v>
      </c>
      <c r="AL358">
        <v>1</v>
      </c>
      <c r="AN358">
        <v>0</v>
      </c>
      <c r="AO358">
        <v>1</v>
      </c>
      <c r="AP358">
        <v>0</v>
      </c>
      <c r="AQ358">
        <v>0</v>
      </c>
      <c r="AR358">
        <v>0</v>
      </c>
      <c r="AS358" t="s">
        <v>6</v>
      </c>
      <c r="AT358">
        <v>1.4E-2</v>
      </c>
      <c r="AU358" t="s">
        <v>6</v>
      </c>
      <c r="AV358">
        <v>0</v>
      </c>
      <c r="AW358">
        <v>2</v>
      </c>
      <c r="AX358">
        <v>16672519</v>
      </c>
      <c r="AY358">
        <v>1</v>
      </c>
      <c r="AZ358">
        <v>0</v>
      </c>
      <c r="BA358">
        <v>308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Y358*Source!I162</f>
        <v>0.19600000000000001</v>
      </c>
      <c r="CY358">
        <f t="shared" si="75"/>
        <v>561.58000000000004</v>
      </c>
      <c r="CZ358">
        <f t="shared" si="76"/>
        <v>86</v>
      </c>
      <c r="DA358">
        <f t="shared" si="77"/>
        <v>6.53</v>
      </c>
      <c r="DB358">
        <v>0</v>
      </c>
    </row>
    <row r="359" spans="1:106" x14ac:dyDescent="0.2">
      <c r="A359">
        <f>ROW(Source!A162)</f>
        <v>162</v>
      </c>
      <c r="B359">
        <v>16670161</v>
      </c>
      <c r="C359">
        <v>16672511</v>
      </c>
      <c r="D359">
        <v>15170994</v>
      </c>
      <c r="E359">
        <v>1</v>
      </c>
      <c r="F359">
        <v>1</v>
      </c>
      <c r="G359">
        <v>1</v>
      </c>
      <c r="H359">
        <v>3</v>
      </c>
      <c r="I359" t="s">
        <v>616</v>
      </c>
      <c r="J359" t="s">
        <v>617</v>
      </c>
      <c r="K359" t="s">
        <v>618</v>
      </c>
      <c r="L359">
        <v>1346</v>
      </c>
      <c r="N359">
        <v>1009</v>
      </c>
      <c r="O359" t="s">
        <v>470</v>
      </c>
      <c r="P359" t="s">
        <v>470</v>
      </c>
      <c r="Q359">
        <v>1</v>
      </c>
      <c r="W359">
        <v>0</v>
      </c>
      <c r="X359">
        <v>-856710481</v>
      </c>
      <c r="Y359">
        <v>1E-3</v>
      </c>
      <c r="AA359">
        <v>868.82</v>
      </c>
      <c r="AB359">
        <v>0</v>
      </c>
      <c r="AC359">
        <v>0</v>
      </c>
      <c r="AD359">
        <v>0</v>
      </c>
      <c r="AE359">
        <v>133.05000000000001</v>
      </c>
      <c r="AF359">
        <v>0</v>
      </c>
      <c r="AG359">
        <v>0</v>
      </c>
      <c r="AH359">
        <v>0</v>
      </c>
      <c r="AI359">
        <v>6.53</v>
      </c>
      <c r="AJ359">
        <v>1</v>
      </c>
      <c r="AK359">
        <v>1</v>
      </c>
      <c r="AL359">
        <v>1</v>
      </c>
      <c r="AN359">
        <v>0</v>
      </c>
      <c r="AO359">
        <v>1</v>
      </c>
      <c r="AP359">
        <v>0</v>
      </c>
      <c r="AQ359">
        <v>0</v>
      </c>
      <c r="AR359">
        <v>0</v>
      </c>
      <c r="AS359" t="s">
        <v>6</v>
      </c>
      <c r="AT359">
        <v>1E-3</v>
      </c>
      <c r="AU359" t="s">
        <v>6</v>
      </c>
      <c r="AV359">
        <v>0</v>
      </c>
      <c r="AW359">
        <v>2</v>
      </c>
      <c r="AX359">
        <v>16672520</v>
      </c>
      <c r="AY359">
        <v>1</v>
      </c>
      <c r="AZ359">
        <v>0</v>
      </c>
      <c r="BA359">
        <v>309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Y359*Source!I162</f>
        <v>1.4E-2</v>
      </c>
      <c r="CY359">
        <f t="shared" si="75"/>
        <v>868.82</v>
      </c>
      <c r="CZ359">
        <f t="shared" si="76"/>
        <v>133.05000000000001</v>
      </c>
      <c r="DA359">
        <f t="shared" si="77"/>
        <v>6.53</v>
      </c>
      <c r="DB359">
        <v>0</v>
      </c>
    </row>
    <row r="360" spans="1:106" x14ac:dyDescent="0.2">
      <c r="A360">
        <f>ROW(Source!A162)</f>
        <v>162</v>
      </c>
      <c r="B360">
        <v>16670161</v>
      </c>
      <c r="C360">
        <v>16672511</v>
      </c>
      <c r="D360">
        <v>15188647</v>
      </c>
      <c r="E360">
        <v>1</v>
      </c>
      <c r="F360">
        <v>1</v>
      </c>
      <c r="G360">
        <v>1</v>
      </c>
      <c r="H360">
        <v>3</v>
      </c>
      <c r="I360" t="s">
        <v>540</v>
      </c>
      <c r="J360" t="s">
        <v>541</v>
      </c>
      <c r="K360" t="s">
        <v>542</v>
      </c>
      <c r="L360">
        <v>1348</v>
      </c>
      <c r="N360">
        <v>1009</v>
      </c>
      <c r="O360" t="s">
        <v>477</v>
      </c>
      <c r="P360" t="s">
        <v>477</v>
      </c>
      <c r="Q360">
        <v>1000</v>
      </c>
      <c r="W360">
        <v>0</v>
      </c>
      <c r="X360">
        <v>426000481</v>
      </c>
      <c r="Y360">
        <v>1E-3</v>
      </c>
      <c r="AA360">
        <v>75095</v>
      </c>
      <c r="AB360">
        <v>0</v>
      </c>
      <c r="AC360">
        <v>0</v>
      </c>
      <c r="AD360">
        <v>0</v>
      </c>
      <c r="AE360">
        <v>11500</v>
      </c>
      <c r="AF360">
        <v>0</v>
      </c>
      <c r="AG360">
        <v>0</v>
      </c>
      <c r="AH360">
        <v>0</v>
      </c>
      <c r="AI360">
        <v>6.53</v>
      </c>
      <c r="AJ360">
        <v>1</v>
      </c>
      <c r="AK360">
        <v>1</v>
      </c>
      <c r="AL360">
        <v>1</v>
      </c>
      <c r="AN360">
        <v>0</v>
      </c>
      <c r="AO360">
        <v>1</v>
      </c>
      <c r="AP360">
        <v>0</v>
      </c>
      <c r="AQ360">
        <v>0</v>
      </c>
      <c r="AR360">
        <v>0</v>
      </c>
      <c r="AS360" t="s">
        <v>6</v>
      </c>
      <c r="AT360">
        <v>1E-3</v>
      </c>
      <c r="AU360" t="s">
        <v>6</v>
      </c>
      <c r="AV360">
        <v>0</v>
      </c>
      <c r="AW360">
        <v>2</v>
      </c>
      <c r="AX360">
        <v>16672521</v>
      </c>
      <c r="AY360">
        <v>1</v>
      </c>
      <c r="AZ360">
        <v>0</v>
      </c>
      <c r="BA360">
        <v>310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Y360*Source!I162</f>
        <v>1.4E-2</v>
      </c>
      <c r="CY360">
        <f t="shared" si="75"/>
        <v>75095</v>
      </c>
      <c r="CZ360">
        <f t="shared" si="76"/>
        <v>11500</v>
      </c>
      <c r="DA360">
        <f t="shared" si="77"/>
        <v>6.53</v>
      </c>
      <c r="DB360">
        <v>0</v>
      </c>
    </row>
    <row r="361" spans="1:106" x14ac:dyDescent="0.2">
      <c r="A361">
        <f>ROW(Source!A162)</f>
        <v>162</v>
      </c>
      <c r="B361">
        <v>16670161</v>
      </c>
      <c r="C361">
        <v>16672511</v>
      </c>
      <c r="D361">
        <v>15203834</v>
      </c>
      <c r="E361">
        <v>1</v>
      </c>
      <c r="F361">
        <v>1</v>
      </c>
      <c r="G361">
        <v>1</v>
      </c>
      <c r="H361">
        <v>3</v>
      </c>
      <c r="I361" t="s">
        <v>543</v>
      </c>
      <c r="J361" t="s">
        <v>544</v>
      </c>
      <c r="K361" t="s">
        <v>545</v>
      </c>
      <c r="L361">
        <v>1346</v>
      </c>
      <c r="N361">
        <v>1009</v>
      </c>
      <c r="O361" t="s">
        <v>470</v>
      </c>
      <c r="P361" t="s">
        <v>470</v>
      </c>
      <c r="Q361">
        <v>1</v>
      </c>
      <c r="W361">
        <v>0</v>
      </c>
      <c r="X361">
        <v>210558753</v>
      </c>
      <c r="Y361">
        <v>3.5999999999999997E-2</v>
      </c>
      <c r="AA361">
        <v>186.76</v>
      </c>
      <c r="AB361">
        <v>0</v>
      </c>
      <c r="AC361">
        <v>0</v>
      </c>
      <c r="AD361">
        <v>0</v>
      </c>
      <c r="AE361">
        <v>28.6</v>
      </c>
      <c r="AF361">
        <v>0</v>
      </c>
      <c r="AG361">
        <v>0</v>
      </c>
      <c r="AH361">
        <v>0</v>
      </c>
      <c r="AI361">
        <v>6.53</v>
      </c>
      <c r="AJ361">
        <v>1</v>
      </c>
      <c r="AK361">
        <v>1</v>
      </c>
      <c r="AL361">
        <v>1</v>
      </c>
      <c r="AN361">
        <v>0</v>
      </c>
      <c r="AO361">
        <v>1</v>
      </c>
      <c r="AP361">
        <v>0</v>
      </c>
      <c r="AQ361">
        <v>0</v>
      </c>
      <c r="AR361">
        <v>0</v>
      </c>
      <c r="AS361" t="s">
        <v>6</v>
      </c>
      <c r="AT361">
        <v>3.5999999999999997E-2</v>
      </c>
      <c r="AU361" t="s">
        <v>6</v>
      </c>
      <c r="AV361">
        <v>0</v>
      </c>
      <c r="AW361">
        <v>2</v>
      </c>
      <c r="AX361">
        <v>16672522</v>
      </c>
      <c r="AY361">
        <v>1</v>
      </c>
      <c r="AZ361">
        <v>0</v>
      </c>
      <c r="BA361">
        <v>311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Y361*Source!I162</f>
        <v>0.504</v>
      </c>
      <c r="CY361">
        <f t="shared" si="75"/>
        <v>186.76</v>
      </c>
      <c r="CZ361">
        <f t="shared" si="76"/>
        <v>28.6</v>
      </c>
      <c r="DA361">
        <f t="shared" si="77"/>
        <v>6.53</v>
      </c>
      <c r="DB361">
        <v>0</v>
      </c>
    </row>
    <row r="362" spans="1:106" x14ac:dyDescent="0.2">
      <c r="A362">
        <f>ROW(Source!A162)</f>
        <v>162</v>
      </c>
      <c r="B362">
        <v>16670161</v>
      </c>
      <c r="C362">
        <v>16672511</v>
      </c>
      <c r="D362">
        <v>15203987</v>
      </c>
      <c r="E362">
        <v>1</v>
      </c>
      <c r="F362">
        <v>1</v>
      </c>
      <c r="G362">
        <v>1</v>
      </c>
      <c r="H362">
        <v>3</v>
      </c>
      <c r="I362" t="s">
        <v>566</v>
      </c>
      <c r="J362" t="s">
        <v>567</v>
      </c>
      <c r="K362" t="s">
        <v>568</v>
      </c>
      <c r="L362">
        <v>1346</v>
      </c>
      <c r="N362">
        <v>1009</v>
      </c>
      <c r="O362" t="s">
        <v>470</v>
      </c>
      <c r="P362" t="s">
        <v>470</v>
      </c>
      <c r="Q362">
        <v>1</v>
      </c>
      <c r="W362">
        <v>0</v>
      </c>
      <c r="X362">
        <v>-1274984028</v>
      </c>
      <c r="Y362">
        <v>6.0000000000000001E-3</v>
      </c>
      <c r="AA362">
        <v>232.66</v>
      </c>
      <c r="AB362">
        <v>0</v>
      </c>
      <c r="AC362">
        <v>0</v>
      </c>
      <c r="AD362">
        <v>0</v>
      </c>
      <c r="AE362">
        <v>35.630000000000003</v>
      </c>
      <c r="AF362">
        <v>0</v>
      </c>
      <c r="AG362">
        <v>0</v>
      </c>
      <c r="AH362">
        <v>0</v>
      </c>
      <c r="AI362">
        <v>6.53</v>
      </c>
      <c r="AJ362">
        <v>1</v>
      </c>
      <c r="AK362">
        <v>1</v>
      </c>
      <c r="AL362">
        <v>1</v>
      </c>
      <c r="AN362">
        <v>0</v>
      </c>
      <c r="AO362">
        <v>1</v>
      </c>
      <c r="AP362">
        <v>0</v>
      </c>
      <c r="AQ362">
        <v>0</v>
      </c>
      <c r="AR362">
        <v>0</v>
      </c>
      <c r="AS362" t="s">
        <v>6</v>
      </c>
      <c r="AT362">
        <v>6.0000000000000001E-3</v>
      </c>
      <c r="AU362" t="s">
        <v>6</v>
      </c>
      <c r="AV362">
        <v>0</v>
      </c>
      <c r="AW362">
        <v>2</v>
      </c>
      <c r="AX362">
        <v>16672523</v>
      </c>
      <c r="AY362">
        <v>1</v>
      </c>
      <c r="AZ362">
        <v>0</v>
      </c>
      <c r="BA362">
        <v>312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Y362*Source!I162</f>
        <v>8.4000000000000005E-2</v>
      </c>
      <c r="CY362">
        <f t="shared" si="75"/>
        <v>232.66</v>
      </c>
      <c r="CZ362">
        <f t="shared" si="76"/>
        <v>35.630000000000003</v>
      </c>
      <c r="DA362">
        <f t="shared" si="77"/>
        <v>6.53</v>
      </c>
      <c r="DB362">
        <v>0</v>
      </c>
    </row>
    <row r="363" spans="1:106" x14ac:dyDescent="0.2">
      <c r="A363">
        <f>ROW(Source!A162)</f>
        <v>162</v>
      </c>
      <c r="B363">
        <v>16670161</v>
      </c>
      <c r="C363">
        <v>16672511</v>
      </c>
      <c r="D363">
        <v>15217463</v>
      </c>
      <c r="E363">
        <v>1</v>
      </c>
      <c r="F363">
        <v>1</v>
      </c>
      <c r="G363">
        <v>1</v>
      </c>
      <c r="H363">
        <v>3</v>
      </c>
      <c r="I363" t="s">
        <v>619</v>
      </c>
      <c r="J363" t="s">
        <v>620</v>
      </c>
      <c r="K363" t="s">
        <v>621</v>
      </c>
      <c r="L363">
        <v>1358</v>
      </c>
      <c r="N363">
        <v>1010</v>
      </c>
      <c r="O363" t="s">
        <v>136</v>
      </c>
      <c r="P363" t="s">
        <v>136</v>
      </c>
      <c r="Q363">
        <v>10</v>
      </c>
      <c r="W363">
        <v>0</v>
      </c>
      <c r="X363">
        <v>1386890308</v>
      </c>
      <c r="Y363">
        <v>0.1</v>
      </c>
      <c r="AA363">
        <v>254.67</v>
      </c>
      <c r="AB363">
        <v>0</v>
      </c>
      <c r="AC363">
        <v>0</v>
      </c>
      <c r="AD363">
        <v>0</v>
      </c>
      <c r="AE363">
        <v>39</v>
      </c>
      <c r="AF363">
        <v>0</v>
      </c>
      <c r="AG363">
        <v>0</v>
      </c>
      <c r="AH363">
        <v>0</v>
      </c>
      <c r="AI363">
        <v>6.53</v>
      </c>
      <c r="AJ363">
        <v>1</v>
      </c>
      <c r="AK363">
        <v>1</v>
      </c>
      <c r="AL363">
        <v>1</v>
      </c>
      <c r="AN363">
        <v>0</v>
      </c>
      <c r="AO363">
        <v>1</v>
      </c>
      <c r="AP363">
        <v>0</v>
      </c>
      <c r="AQ363">
        <v>0</v>
      </c>
      <c r="AR363">
        <v>0</v>
      </c>
      <c r="AS363" t="s">
        <v>6</v>
      </c>
      <c r="AT363">
        <v>0.1</v>
      </c>
      <c r="AU363" t="s">
        <v>6</v>
      </c>
      <c r="AV363">
        <v>0</v>
      </c>
      <c r="AW363">
        <v>2</v>
      </c>
      <c r="AX363">
        <v>16672524</v>
      </c>
      <c r="AY363">
        <v>1</v>
      </c>
      <c r="AZ363">
        <v>0</v>
      </c>
      <c r="BA363">
        <v>313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Y363*Source!I162</f>
        <v>1.4000000000000001</v>
      </c>
      <c r="CY363">
        <f t="shared" si="75"/>
        <v>254.67</v>
      </c>
      <c r="CZ363">
        <f t="shared" si="76"/>
        <v>39</v>
      </c>
      <c r="DA363">
        <f t="shared" si="77"/>
        <v>6.53</v>
      </c>
      <c r="DB363">
        <v>0</v>
      </c>
    </row>
    <row r="364" spans="1:106" x14ac:dyDescent="0.2">
      <c r="A364">
        <f>ROW(Source!A162)</f>
        <v>162</v>
      </c>
      <c r="B364">
        <v>16670161</v>
      </c>
      <c r="C364">
        <v>16672511</v>
      </c>
      <c r="D364">
        <v>15238901</v>
      </c>
      <c r="E364">
        <v>1</v>
      </c>
      <c r="F364">
        <v>1</v>
      </c>
      <c r="G364">
        <v>1</v>
      </c>
      <c r="H364">
        <v>3</v>
      </c>
      <c r="I364" t="s">
        <v>272</v>
      </c>
      <c r="J364" t="s">
        <v>274</v>
      </c>
      <c r="K364" t="s">
        <v>273</v>
      </c>
      <c r="L364">
        <v>1354</v>
      </c>
      <c r="N364">
        <v>1010</v>
      </c>
      <c r="O364" t="s">
        <v>113</v>
      </c>
      <c r="P364" t="s">
        <v>113</v>
      </c>
      <c r="Q364">
        <v>1</v>
      </c>
      <c r="W364">
        <v>0</v>
      </c>
      <c r="X364">
        <v>-1382602355</v>
      </c>
      <c r="Y364">
        <v>0.5</v>
      </c>
      <c r="AA364">
        <v>85.67</v>
      </c>
      <c r="AB364">
        <v>0</v>
      </c>
      <c r="AC364">
        <v>0</v>
      </c>
      <c r="AD364">
        <v>0</v>
      </c>
      <c r="AE364">
        <v>13.12</v>
      </c>
      <c r="AF364">
        <v>0</v>
      </c>
      <c r="AG364">
        <v>0</v>
      </c>
      <c r="AH364">
        <v>0</v>
      </c>
      <c r="AI364">
        <v>6.53</v>
      </c>
      <c r="AJ364">
        <v>1</v>
      </c>
      <c r="AK364">
        <v>1</v>
      </c>
      <c r="AL364">
        <v>1</v>
      </c>
      <c r="AN364">
        <v>0</v>
      </c>
      <c r="AO364">
        <v>0</v>
      </c>
      <c r="AP364">
        <v>0</v>
      </c>
      <c r="AQ364">
        <v>0</v>
      </c>
      <c r="AR364">
        <v>0</v>
      </c>
      <c r="AS364" t="s">
        <v>6</v>
      </c>
      <c r="AT364">
        <v>0.5</v>
      </c>
      <c r="AU364" t="s">
        <v>6</v>
      </c>
      <c r="AV364">
        <v>0</v>
      </c>
      <c r="AW364">
        <v>1</v>
      </c>
      <c r="AX364">
        <v>-1</v>
      </c>
      <c r="AY364">
        <v>0</v>
      </c>
      <c r="AZ364">
        <v>0</v>
      </c>
      <c r="BA364" t="s">
        <v>6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Y364*Source!I162</f>
        <v>7</v>
      </c>
      <c r="CY364">
        <f t="shared" si="75"/>
        <v>85.67</v>
      </c>
      <c r="CZ364">
        <f t="shared" si="76"/>
        <v>13.12</v>
      </c>
      <c r="DA364">
        <f t="shared" si="77"/>
        <v>6.53</v>
      </c>
      <c r="DB364">
        <v>0</v>
      </c>
    </row>
    <row r="365" spans="1:106" x14ac:dyDescent="0.2">
      <c r="A365">
        <f>ROW(Source!A162)</f>
        <v>162</v>
      </c>
      <c r="B365">
        <v>16670161</v>
      </c>
      <c r="C365">
        <v>16672511</v>
      </c>
      <c r="D365">
        <v>15239349</v>
      </c>
      <c r="E365">
        <v>1</v>
      </c>
      <c r="F365">
        <v>1</v>
      </c>
      <c r="G365">
        <v>1</v>
      </c>
      <c r="H365">
        <v>3</v>
      </c>
      <c r="I365" t="s">
        <v>276</v>
      </c>
      <c r="J365" t="s">
        <v>278</v>
      </c>
      <c r="K365" t="s">
        <v>277</v>
      </c>
      <c r="L365">
        <v>1358</v>
      </c>
      <c r="N365">
        <v>1010</v>
      </c>
      <c r="O365" t="s">
        <v>136</v>
      </c>
      <c r="P365" t="s">
        <v>136</v>
      </c>
      <c r="Q365">
        <v>10</v>
      </c>
      <c r="W365">
        <v>0</v>
      </c>
      <c r="X365">
        <v>-2063654921</v>
      </c>
      <c r="Y365">
        <v>0.05</v>
      </c>
      <c r="AA365">
        <v>1230.9100000000001</v>
      </c>
      <c r="AB365">
        <v>0</v>
      </c>
      <c r="AC365">
        <v>0</v>
      </c>
      <c r="AD365">
        <v>0</v>
      </c>
      <c r="AE365">
        <v>188.5</v>
      </c>
      <c r="AF365">
        <v>0</v>
      </c>
      <c r="AG365">
        <v>0</v>
      </c>
      <c r="AH365">
        <v>0</v>
      </c>
      <c r="AI365">
        <v>6.53</v>
      </c>
      <c r="AJ365">
        <v>1</v>
      </c>
      <c r="AK365">
        <v>1</v>
      </c>
      <c r="AL365">
        <v>1</v>
      </c>
      <c r="AN365">
        <v>0</v>
      </c>
      <c r="AO365">
        <v>0</v>
      </c>
      <c r="AP365">
        <v>0</v>
      </c>
      <c r="AQ365">
        <v>0</v>
      </c>
      <c r="AR365">
        <v>0</v>
      </c>
      <c r="AS365" t="s">
        <v>6</v>
      </c>
      <c r="AT365">
        <v>0.05</v>
      </c>
      <c r="AU365" t="s">
        <v>6</v>
      </c>
      <c r="AV365">
        <v>0</v>
      </c>
      <c r="AW365">
        <v>1</v>
      </c>
      <c r="AX365">
        <v>-1</v>
      </c>
      <c r="AY365">
        <v>0</v>
      </c>
      <c r="AZ365">
        <v>0</v>
      </c>
      <c r="BA365" t="s">
        <v>6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Y365*Source!I162</f>
        <v>0.70000000000000007</v>
      </c>
      <c r="CY365">
        <f t="shared" si="75"/>
        <v>1230.9100000000001</v>
      </c>
      <c r="CZ365">
        <f t="shared" si="76"/>
        <v>188.5</v>
      </c>
      <c r="DA365">
        <f t="shared" si="77"/>
        <v>6.53</v>
      </c>
      <c r="DB365">
        <v>0</v>
      </c>
    </row>
    <row r="366" spans="1:106" x14ac:dyDescent="0.2">
      <c r="A366">
        <f>ROW(Source!A162)</f>
        <v>162</v>
      </c>
      <c r="B366">
        <v>16670161</v>
      </c>
      <c r="C366">
        <v>16672511</v>
      </c>
      <c r="D366">
        <v>15164559</v>
      </c>
      <c r="E366">
        <v>17</v>
      </c>
      <c r="F366">
        <v>1</v>
      </c>
      <c r="G366">
        <v>1</v>
      </c>
      <c r="H366">
        <v>3</v>
      </c>
      <c r="I366" t="s">
        <v>481</v>
      </c>
      <c r="J366" t="s">
        <v>6</v>
      </c>
      <c r="K366" t="s">
        <v>482</v>
      </c>
      <c r="L366">
        <v>1374</v>
      </c>
      <c r="N366">
        <v>1013</v>
      </c>
      <c r="O366" t="s">
        <v>483</v>
      </c>
      <c r="P366" t="s">
        <v>483</v>
      </c>
      <c r="Q366">
        <v>1</v>
      </c>
      <c r="W366">
        <v>0</v>
      </c>
      <c r="X366">
        <v>-1731369543</v>
      </c>
      <c r="Y366">
        <v>0.3</v>
      </c>
      <c r="AA366">
        <v>1</v>
      </c>
      <c r="AB366">
        <v>0</v>
      </c>
      <c r="AC366">
        <v>0</v>
      </c>
      <c r="AD366">
        <v>0</v>
      </c>
      <c r="AE366">
        <v>1</v>
      </c>
      <c r="AF366">
        <v>0</v>
      </c>
      <c r="AG366">
        <v>0</v>
      </c>
      <c r="AH366">
        <v>0</v>
      </c>
      <c r="AI366">
        <v>1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6</v>
      </c>
      <c r="AT366">
        <v>0.3</v>
      </c>
      <c r="AU366" t="s">
        <v>6</v>
      </c>
      <c r="AV366">
        <v>0</v>
      </c>
      <c r="AW366">
        <v>2</v>
      </c>
      <c r="AX366">
        <v>16672525</v>
      </c>
      <c r="AY366">
        <v>1</v>
      </c>
      <c r="AZ366">
        <v>0</v>
      </c>
      <c r="BA366">
        <v>314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Y366*Source!I162</f>
        <v>4.2</v>
      </c>
      <c r="CY366">
        <f t="shared" si="75"/>
        <v>1</v>
      </c>
      <c r="CZ366">
        <f t="shared" si="76"/>
        <v>1</v>
      </c>
      <c r="DA366">
        <f t="shared" si="77"/>
        <v>1</v>
      </c>
      <c r="DB366">
        <v>0</v>
      </c>
    </row>
    <row r="367" spans="1:106" x14ac:dyDescent="0.2">
      <c r="A367">
        <f>ROW(Source!A167)</f>
        <v>167</v>
      </c>
      <c r="B367">
        <v>16670159</v>
      </c>
      <c r="C367">
        <v>16670894</v>
      </c>
      <c r="D367">
        <v>15435609</v>
      </c>
      <c r="E367">
        <v>1</v>
      </c>
      <c r="F367">
        <v>1</v>
      </c>
      <c r="G367">
        <v>1</v>
      </c>
      <c r="H367">
        <v>1</v>
      </c>
      <c r="I367" t="s">
        <v>622</v>
      </c>
      <c r="J367" t="s">
        <v>6</v>
      </c>
      <c r="K367" t="s">
        <v>623</v>
      </c>
      <c r="L367">
        <v>1191</v>
      </c>
      <c r="N367">
        <v>1013</v>
      </c>
      <c r="O367" t="s">
        <v>466</v>
      </c>
      <c r="P367" t="s">
        <v>466</v>
      </c>
      <c r="Q367">
        <v>1</v>
      </c>
      <c r="W367">
        <v>0</v>
      </c>
      <c r="X367">
        <v>-814890593</v>
      </c>
      <c r="Y367">
        <v>20.2</v>
      </c>
      <c r="AA367">
        <v>0</v>
      </c>
      <c r="AB367">
        <v>0</v>
      </c>
      <c r="AC367">
        <v>0</v>
      </c>
      <c r="AD367">
        <v>8.9700000000000006</v>
      </c>
      <c r="AE367">
        <v>0</v>
      </c>
      <c r="AF367">
        <v>0</v>
      </c>
      <c r="AG367">
        <v>0</v>
      </c>
      <c r="AH367">
        <v>8.9700000000000006</v>
      </c>
      <c r="AI367">
        <v>1</v>
      </c>
      <c r="AJ367">
        <v>1</v>
      </c>
      <c r="AK367">
        <v>1</v>
      </c>
      <c r="AL367">
        <v>1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6</v>
      </c>
      <c r="AT367">
        <v>20.2</v>
      </c>
      <c r="AU367" t="s">
        <v>6</v>
      </c>
      <c r="AV367">
        <v>1</v>
      </c>
      <c r="AW367">
        <v>2</v>
      </c>
      <c r="AX367">
        <v>16670914</v>
      </c>
      <c r="AY367">
        <v>1</v>
      </c>
      <c r="AZ367">
        <v>0</v>
      </c>
      <c r="BA367">
        <v>315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Y367*Source!I167</f>
        <v>20.2</v>
      </c>
      <c r="CY367">
        <f>AD367</f>
        <v>8.9700000000000006</v>
      </c>
      <c r="CZ367">
        <f>AH367</f>
        <v>8.9700000000000006</v>
      </c>
      <c r="DA367">
        <f>AL367</f>
        <v>1</v>
      </c>
      <c r="DB367">
        <v>0</v>
      </c>
    </row>
    <row r="368" spans="1:106" x14ac:dyDescent="0.2">
      <c r="A368">
        <f>ROW(Source!A167)</f>
        <v>167</v>
      </c>
      <c r="B368">
        <v>16670159</v>
      </c>
      <c r="C368">
        <v>16670894</v>
      </c>
      <c r="D368">
        <v>15430395</v>
      </c>
      <c r="E368">
        <v>1</v>
      </c>
      <c r="F368">
        <v>1</v>
      </c>
      <c r="G368">
        <v>1</v>
      </c>
      <c r="H368">
        <v>1</v>
      </c>
      <c r="I368" t="s">
        <v>501</v>
      </c>
      <c r="J368" t="s">
        <v>6</v>
      </c>
      <c r="K368" t="s">
        <v>502</v>
      </c>
      <c r="L368">
        <v>1191</v>
      </c>
      <c r="N368">
        <v>1013</v>
      </c>
      <c r="O368" t="s">
        <v>466</v>
      </c>
      <c r="P368" t="s">
        <v>466</v>
      </c>
      <c r="Q368">
        <v>1</v>
      </c>
      <c r="W368">
        <v>0</v>
      </c>
      <c r="X368">
        <v>-1417349443</v>
      </c>
      <c r="Y368">
        <v>0.95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1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6</v>
      </c>
      <c r="AT368">
        <v>0.95</v>
      </c>
      <c r="AU368" t="s">
        <v>6</v>
      </c>
      <c r="AV368">
        <v>2</v>
      </c>
      <c r="AW368">
        <v>2</v>
      </c>
      <c r="AX368">
        <v>16670915</v>
      </c>
      <c r="AY368">
        <v>1</v>
      </c>
      <c r="AZ368">
        <v>0</v>
      </c>
      <c r="BA368">
        <v>316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Y368*Source!I167</f>
        <v>0.95</v>
      </c>
      <c r="CY368">
        <f>AD368</f>
        <v>0</v>
      </c>
      <c r="CZ368">
        <f>AH368</f>
        <v>0</v>
      </c>
      <c r="DA368">
        <f>AL368</f>
        <v>1</v>
      </c>
      <c r="DB368">
        <v>0</v>
      </c>
    </row>
    <row r="369" spans="1:106" x14ac:dyDescent="0.2">
      <c r="A369">
        <f>ROW(Source!A167)</f>
        <v>167</v>
      </c>
      <c r="B369">
        <v>16670159</v>
      </c>
      <c r="C369">
        <v>16670894</v>
      </c>
      <c r="D369">
        <v>15247680</v>
      </c>
      <c r="E369">
        <v>1</v>
      </c>
      <c r="F369">
        <v>1</v>
      </c>
      <c r="G369">
        <v>1</v>
      </c>
      <c r="H369">
        <v>2</v>
      </c>
      <c r="I369" t="s">
        <v>525</v>
      </c>
      <c r="J369" t="s">
        <v>526</v>
      </c>
      <c r="K369" t="s">
        <v>527</v>
      </c>
      <c r="L369">
        <v>1368</v>
      </c>
      <c r="N369">
        <v>1011</v>
      </c>
      <c r="O369" t="s">
        <v>506</v>
      </c>
      <c r="P369" t="s">
        <v>506</v>
      </c>
      <c r="Q369">
        <v>1</v>
      </c>
      <c r="W369">
        <v>0</v>
      </c>
      <c r="X369">
        <v>-1718674368</v>
      </c>
      <c r="Y369">
        <v>0.43</v>
      </c>
      <c r="AA369">
        <v>0</v>
      </c>
      <c r="AB369">
        <v>111.99</v>
      </c>
      <c r="AC369">
        <v>13.5</v>
      </c>
      <c r="AD369">
        <v>0</v>
      </c>
      <c r="AE369">
        <v>0</v>
      </c>
      <c r="AF369">
        <v>111.99</v>
      </c>
      <c r="AG369">
        <v>13.5</v>
      </c>
      <c r="AH369">
        <v>0</v>
      </c>
      <c r="AI369">
        <v>1</v>
      </c>
      <c r="AJ369">
        <v>1</v>
      </c>
      <c r="AK369">
        <v>1</v>
      </c>
      <c r="AL369">
        <v>1</v>
      </c>
      <c r="AN369">
        <v>0</v>
      </c>
      <c r="AO369">
        <v>1</v>
      </c>
      <c r="AP369">
        <v>0</v>
      </c>
      <c r="AQ369">
        <v>0</v>
      </c>
      <c r="AR369">
        <v>0</v>
      </c>
      <c r="AS369" t="s">
        <v>6</v>
      </c>
      <c r="AT369">
        <v>0.43</v>
      </c>
      <c r="AU369" t="s">
        <v>6</v>
      </c>
      <c r="AV369">
        <v>0</v>
      </c>
      <c r="AW369">
        <v>2</v>
      </c>
      <c r="AX369">
        <v>16670916</v>
      </c>
      <c r="AY369">
        <v>1</v>
      </c>
      <c r="AZ369">
        <v>0</v>
      </c>
      <c r="BA369">
        <v>317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Y369*Source!I167</f>
        <v>0.43</v>
      </c>
      <c r="CY369">
        <f>AB369</f>
        <v>111.99</v>
      </c>
      <c r="CZ369">
        <f>AF369</f>
        <v>111.99</v>
      </c>
      <c r="DA369">
        <f>AJ369</f>
        <v>1</v>
      </c>
      <c r="DB369">
        <v>0</v>
      </c>
    </row>
    <row r="370" spans="1:106" x14ac:dyDescent="0.2">
      <c r="A370">
        <f>ROW(Source!A167)</f>
        <v>167</v>
      </c>
      <c r="B370">
        <v>16670159</v>
      </c>
      <c r="C370">
        <v>16670894</v>
      </c>
      <c r="D370">
        <v>15247878</v>
      </c>
      <c r="E370">
        <v>1</v>
      </c>
      <c r="F370">
        <v>1</v>
      </c>
      <c r="G370">
        <v>1</v>
      </c>
      <c r="H370">
        <v>2</v>
      </c>
      <c r="I370" t="s">
        <v>588</v>
      </c>
      <c r="J370" t="s">
        <v>589</v>
      </c>
      <c r="K370" t="s">
        <v>590</v>
      </c>
      <c r="L370">
        <v>1368</v>
      </c>
      <c r="N370">
        <v>1011</v>
      </c>
      <c r="O370" t="s">
        <v>506</v>
      </c>
      <c r="P370" t="s">
        <v>506</v>
      </c>
      <c r="Q370">
        <v>1</v>
      </c>
      <c r="W370">
        <v>0</v>
      </c>
      <c r="X370">
        <v>1047452784</v>
      </c>
      <c r="Y370">
        <v>0.63</v>
      </c>
      <c r="AA370">
        <v>0</v>
      </c>
      <c r="AB370">
        <v>1.7</v>
      </c>
      <c r="AC370">
        <v>0</v>
      </c>
      <c r="AD370">
        <v>0</v>
      </c>
      <c r="AE370">
        <v>0</v>
      </c>
      <c r="AF370">
        <v>1.7</v>
      </c>
      <c r="AG370">
        <v>0</v>
      </c>
      <c r="AH370">
        <v>0</v>
      </c>
      <c r="AI370">
        <v>1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6</v>
      </c>
      <c r="AT370">
        <v>0.63</v>
      </c>
      <c r="AU370" t="s">
        <v>6</v>
      </c>
      <c r="AV370">
        <v>0</v>
      </c>
      <c r="AW370">
        <v>2</v>
      </c>
      <c r="AX370">
        <v>16670917</v>
      </c>
      <c r="AY370">
        <v>1</v>
      </c>
      <c r="AZ370">
        <v>0</v>
      </c>
      <c r="BA370">
        <v>318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Y370*Source!I167</f>
        <v>0.63</v>
      </c>
      <c r="CY370">
        <f>AB370</f>
        <v>1.7</v>
      </c>
      <c r="CZ370">
        <f>AF370</f>
        <v>1.7</v>
      </c>
      <c r="DA370">
        <f>AJ370</f>
        <v>1</v>
      </c>
      <c r="DB370">
        <v>0</v>
      </c>
    </row>
    <row r="371" spans="1:106" x14ac:dyDescent="0.2">
      <c r="A371">
        <f>ROW(Source!A167)</f>
        <v>167</v>
      </c>
      <c r="B371">
        <v>16670159</v>
      </c>
      <c r="C371">
        <v>16670894</v>
      </c>
      <c r="D371">
        <v>15249073</v>
      </c>
      <c r="E371">
        <v>1</v>
      </c>
      <c r="F371">
        <v>1</v>
      </c>
      <c r="G371">
        <v>1</v>
      </c>
      <c r="H371">
        <v>2</v>
      </c>
      <c r="I371" t="s">
        <v>528</v>
      </c>
      <c r="J371" t="s">
        <v>529</v>
      </c>
      <c r="K371" t="s">
        <v>530</v>
      </c>
      <c r="L371">
        <v>1368</v>
      </c>
      <c r="N371">
        <v>1011</v>
      </c>
      <c r="O371" t="s">
        <v>506</v>
      </c>
      <c r="P371" t="s">
        <v>506</v>
      </c>
      <c r="Q371">
        <v>1</v>
      </c>
      <c r="W371">
        <v>0</v>
      </c>
      <c r="X371">
        <v>1372534845</v>
      </c>
      <c r="Y371">
        <v>0.52</v>
      </c>
      <c r="AA371">
        <v>0</v>
      </c>
      <c r="AB371">
        <v>65.709999999999994</v>
      </c>
      <c r="AC371">
        <v>11.6</v>
      </c>
      <c r="AD371">
        <v>0</v>
      </c>
      <c r="AE371">
        <v>0</v>
      </c>
      <c r="AF371">
        <v>65.709999999999994</v>
      </c>
      <c r="AG371">
        <v>11.6</v>
      </c>
      <c r="AH371">
        <v>0</v>
      </c>
      <c r="AI371">
        <v>1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6</v>
      </c>
      <c r="AT371">
        <v>0.52</v>
      </c>
      <c r="AU371" t="s">
        <v>6</v>
      </c>
      <c r="AV371">
        <v>0</v>
      </c>
      <c r="AW371">
        <v>2</v>
      </c>
      <c r="AX371">
        <v>16670918</v>
      </c>
      <c r="AY371">
        <v>1</v>
      </c>
      <c r="AZ371">
        <v>0</v>
      </c>
      <c r="BA371">
        <v>319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Y371*Source!I167</f>
        <v>0.52</v>
      </c>
      <c r="CY371">
        <f>AB371</f>
        <v>65.709999999999994</v>
      </c>
      <c r="CZ371">
        <f>AF371</f>
        <v>65.709999999999994</v>
      </c>
      <c r="DA371">
        <f>AJ371</f>
        <v>1</v>
      </c>
      <c r="DB371">
        <v>0</v>
      </c>
    </row>
    <row r="372" spans="1:106" x14ac:dyDescent="0.2">
      <c r="A372">
        <f>ROW(Source!A167)</f>
        <v>167</v>
      </c>
      <c r="B372">
        <v>16670159</v>
      </c>
      <c r="C372">
        <v>16670894</v>
      </c>
      <c r="D372">
        <v>15169932</v>
      </c>
      <c r="E372">
        <v>1</v>
      </c>
      <c r="F372">
        <v>1</v>
      </c>
      <c r="G372">
        <v>1</v>
      </c>
      <c r="H372">
        <v>3</v>
      </c>
      <c r="I372" t="s">
        <v>624</v>
      </c>
      <c r="J372" t="s">
        <v>625</v>
      </c>
      <c r="K372" t="s">
        <v>626</v>
      </c>
      <c r="L372">
        <v>1346</v>
      </c>
      <c r="N372">
        <v>1009</v>
      </c>
      <c r="O372" t="s">
        <v>470</v>
      </c>
      <c r="P372" t="s">
        <v>470</v>
      </c>
      <c r="Q372">
        <v>1</v>
      </c>
      <c r="W372">
        <v>0</v>
      </c>
      <c r="X372">
        <v>-70943466</v>
      </c>
      <c r="Y372">
        <v>3.56E-2</v>
      </c>
      <c r="AA372">
        <v>28.22</v>
      </c>
      <c r="AB372">
        <v>0</v>
      </c>
      <c r="AC372">
        <v>0</v>
      </c>
      <c r="AD372">
        <v>0</v>
      </c>
      <c r="AE372">
        <v>28.22</v>
      </c>
      <c r="AF372">
        <v>0</v>
      </c>
      <c r="AG372">
        <v>0</v>
      </c>
      <c r="AH372">
        <v>0</v>
      </c>
      <c r="AI372">
        <v>1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6</v>
      </c>
      <c r="AT372">
        <v>3.56E-2</v>
      </c>
      <c r="AU372" t="s">
        <v>6</v>
      </c>
      <c r="AV372">
        <v>0</v>
      </c>
      <c r="AW372">
        <v>2</v>
      </c>
      <c r="AX372">
        <v>16670919</v>
      </c>
      <c r="AY372">
        <v>1</v>
      </c>
      <c r="AZ372">
        <v>0</v>
      </c>
      <c r="BA372">
        <v>320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Y372*Source!I167</f>
        <v>3.56E-2</v>
      </c>
      <c r="CY372">
        <f t="shared" ref="CY372:CY385" si="78">AA372</f>
        <v>28.22</v>
      </c>
      <c r="CZ372">
        <f t="shared" ref="CZ372:CZ385" si="79">AE372</f>
        <v>28.22</v>
      </c>
      <c r="DA372">
        <f t="shared" ref="DA372:DA385" si="80">AI372</f>
        <v>1</v>
      </c>
      <c r="DB372">
        <v>0</v>
      </c>
    </row>
    <row r="373" spans="1:106" x14ac:dyDescent="0.2">
      <c r="A373">
        <f>ROW(Source!A167)</f>
        <v>167</v>
      </c>
      <c r="B373">
        <v>16670159</v>
      </c>
      <c r="C373">
        <v>16670894</v>
      </c>
      <c r="D373">
        <v>15169934</v>
      </c>
      <c r="E373">
        <v>1</v>
      </c>
      <c r="F373">
        <v>1</v>
      </c>
      <c r="G373">
        <v>1</v>
      </c>
      <c r="H373">
        <v>3</v>
      </c>
      <c r="I373" t="s">
        <v>627</v>
      </c>
      <c r="J373" t="s">
        <v>628</v>
      </c>
      <c r="K373" t="s">
        <v>629</v>
      </c>
      <c r="L373">
        <v>1346</v>
      </c>
      <c r="N373">
        <v>1009</v>
      </c>
      <c r="O373" t="s">
        <v>470</v>
      </c>
      <c r="P373" t="s">
        <v>470</v>
      </c>
      <c r="Q373">
        <v>1</v>
      </c>
      <c r="W373">
        <v>0</v>
      </c>
      <c r="X373">
        <v>-1086924284</v>
      </c>
      <c r="Y373">
        <v>0.58399999999999996</v>
      </c>
      <c r="AA373">
        <v>26.32</v>
      </c>
      <c r="AB373">
        <v>0</v>
      </c>
      <c r="AC373">
        <v>0</v>
      </c>
      <c r="AD373">
        <v>0</v>
      </c>
      <c r="AE373">
        <v>26.32</v>
      </c>
      <c r="AF373">
        <v>0</v>
      </c>
      <c r="AG373">
        <v>0</v>
      </c>
      <c r="AH373">
        <v>0</v>
      </c>
      <c r="AI373">
        <v>1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0</v>
      </c>
      <c r="AQ373">
        <v>0</v>
      </c>
      <c r="AR373">
        <v>0</v>
      </c>
      <c r="AS373" t="s">
        <v>6</v>
      </c>
      <c r="AT373">
        <v>0.58399999999999996</v>
      </c>
      <c r="AU373" t="s">
        <v>6</v>
      </c>
      <c r="AV373">
        <v>0</v>
      </c>
      <c r="AW373">
        <v>2</v>
      </c>
      <c r="AX373">
        <v>16670920</v>
      </c>
      <c r="AY373">
        <v>1</v>
      </c>
      <c r="AZ373">
        <v>0</v>
      </c>
      <c r="BA373">
        <v>321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Y373*Source!I167</f>
        <v>0.58399999999999996</v>
      </c>
      <c r="CY373">
        <f t="shared" si="78"/>
        <v>26.32</v>
      </c>
      <c r="CZ373">
        <f t="shared" si="79"/>
        <v>26.32</v>
      </c>
      <c r="DA373">
        <f t="shared" si="80"/>
        <v>1</v>
      </c>
      <c r="DB373">
        <v>0</v>
      </c>
    </row>
    <row r="374" spans="1:106" x14ac:dyDescent="0.2">
      <c r="A374">
        <f>ROW(Source!A167)</f>
        <v>167</v>
      </c>
      <c r="B374">
        <v>16670159</v>
      </c>
      <c r="C374">
        <v>16670894</v>
      </c>
      <c r="D374">
        <v>15170861</v>
      </c>
      <c r="E374">
        <v>1</v>
      </c>
      <c r="F374">
        <v>1</v>
      </c>
      <c r="G374">
        <v>1</v>
      </c>
      <c r="H374">
        <v>3</v>
      </c>
      <c r="I374" t="s">
        <v>630</v>
      </c>
      <c r="J374" t="s">
        <v>631</v>
      </c>
      <c r="K374" t="s">
        <v>632</v>
      </c>
      <c r="L374">
        <v>1301</v>
      </c>
      <c r="N374">
        <v>1003</v>
      </c>
      <c r="O374" t="s">
        <v>331</v>
      </c>
      <c r="P374" t="s">
        <v>331</v>
      </c>
      <c r="Q374">
        <v>1</v>
      </c>
      <c r="W374">
        <v>0</v>
      </c>
      <c r="X374">
        <v>1596220372</v>
      </c>
      <c r="Y374">
        <v>1</v>
      </c>
      <c r="AA374">
        <v>10.7</v>
      </c>
      <c r="AB374">
        <v>0</v>
      </c>
      <c r="AC374">
        <v>0</v>
      </c>
      <c r="AD374">
        <v>0</v>
      </c>
      <c r="AE374">
        <v>10.7</v>
      </c>
      <c r="AF374">
        <v>0</v>
      </c>
      <c r="AG374">
        <v>0</v>
      </c>
      <c r="AH374">
        <v>0</v>
      </c>
      <c r="AI374">
        <v>1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6</v>
      </c>
      <c r="AT374">
        <v>1</v>
      </c>
      <c r="AU374" t="s">
        <v>6</v>
      </c>
      <c r="AV374">
        <v>0</v>
      </c>
      <c r="AW374">
        <v>2</v>
      </c>
      <c r="AX374">
        <v>16670921</v>
      </c>
      <c r="AY374">
        <v>1</v>
      </c>
      <c r="AZ374">
        <v>0</v>
      </c>
      <c r="BA374">
        <v>322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Y374*Source!I167</f>
        <v>1</v>
      </c>
      <c r="CY374">
        <f t="shared" si="78"/>
        <v>10.7</v>
      </c>
      <c r="CZ374">
        <f t="shared" si="79"/>
        <v>10.7</v>
      </c>
      <c r="DA374">
        <f t="shared" si="80"/>
        <v>1</v>
      </c>
      <c r="DB374">
        <v>0</v>
      </c>
    </row>
    <row r="375" spans="1:106" x14ac:dyDescent="0.2">
      <c r="A375">
        <f>ROW(Source!A167)</f>
        <v>167</v>
      </c>
      <c r="B375">
        <v>16670159</v>
      </c>
      <c r="C375">
        <v>16670894</v>
      </c>
      <c r="D375">
        <v>15195044</v>
      </c>
      <c r="E375">
        <v>1</v>
      </c>
      <c r="F375">
        <v>1</v>
      </c>
      <c r="G375">
        <v>1</v>
      </c>
      <c r="H375">
        <v>3</v>
      </c>
      <c r="I375" t="s">
        <v>633</v>
      </c>
      <c r="J375" t="s">
        <v>634</v>
      </c>
      <c r="K375" t="s">
        <v>635</v>
      </c>
      <c r="L375">
        <v>1346</v>
      </c>
      <c r="N375">
        <v>1009</v>
      </c>
      <c r="O375" t="s">
        <v>470</v>
      </c>
      <c r="P375" t="s">
        <v>470</v>
      </c>
      <c r="Q375">
        <v>1</v>
      </c>
      <c r="W375">
        <v>0</v>
      </c>
      <c r="X375">
        <v>432883440</v>
      </c>
      <c r="Y375">
        <v>0.01</v>
      </c>
      <c r="AA375">
        <v>114.22</v>
      </c>
      <c r="AB375">
        <v>0</v>
      </c>
      <c r="AC375">
        <v>0</v>
      </c>
      <c r="AD375">
        <v>0</v>
      </c>
      <c r="AE375">
        <v>114.22</v>
      </c>
      <c r="AF375">
        <v>0</v>
      </c>
      <c r="AG375">
        <v>0</v>
      </c>
      <c r="AH375">
        <v>0</v>
      </c>
      <c r="AI375">
        <v>1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6</v>
      </c>
      <c r="AT375">
        <v>0.01</v>
      </c>
      <c r="AU375" t="s">
        <v>6</v>
      </c>
      <c r="AV375">
        <v>0</v>
      </c>
      <c r="AW375">
        <v>2</v>
      </c>
      <c r="AX375">
        <v>16670922</v>
      </c>
      <c r="AY375">
        <v>1</v>
      </c>
      <c r="AZ375">
        <v>0</v>
      </c>
      <c r="BA375">
        <v>323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Y375*Source!I167</f>
        <v>0.01</v>
      </c>
      <c r="CY375">
        <f t="shared" si="78"/>
        <v>114.22</v>
      </c>
      <c r="CZ375">
        <f t="shared" si="79"/>
        <v>114.22</v>
      </c>
      <c r="DA375">
        <f t="shared" si="80"/>
        <v>1</v>
      </c>
      <c r="DB375">
        <v>0</v>
      </c>
    </row>
    <row r="376" spans="1:106" x14ac:dyDescent="0.2">
      <c r="A376">
        <f>ROW(Source!A167)</f>
        <v>167</v>
      </c>
      <c r="B376">
        <v>16670159</v>
      </c>
      <c r="C376">
        <v>16670894</v>
      </c>
      <c r="D376">
        <v>15204100</v>
      </c>
      <c r="E376">
        <v>1</v>
      </c>
      <c r="F376">
        <v>1</v>
      </c>
      <c r="G376">
        <v>1</v>
      </c>
      <c r="H376">
        <v>3</v>
      </c>
      <c r="I376" t="s">
        <v>636</v>
      </c>
      <c r="J376" t="s">
        <v>637</v>
      </c>
      <c r="K376" t="s">
        <v>638</v>
      </c>
      <c r="L376">
        <v>1348</v>
      </c>
      <c r="N376">
        <v>1009</v>
      </c>
      <c r="O376" t="s">
        <v>477</v>
      </c>
      <c r="P376" t="s">
        <v>477</v>
      </c>
      <c r="Q376">
        <v>1000</v>
      </c>
      <c r="W376">
        <v>0</v>
      </c>
      <c r="X376">
        <v>1149200523</v>
      </c>
      <c r="Y376">
        <v>2.0000000000000002E-5</v>
      </c>
      <c r="AA376">
        <v>28300.400000000001</v>
      </c>
      <c r="AB376">
        <v>0</v>
      </c>
      <c r="AC376">
        <v>0</v>
      </c>
      <c r="AD376">
        <v>0</v>
      </c>
      <c r="AE376">
        <v>28300.400000000001</v>
      </c>
      <c r="AF376">
        <v>0</v>
      </c>
      <c r="AG376">
        <v>0</v>
      </c>
      <c r="AH376">
        <v>0</v>
      </c>
      <c r="AI376">
        <v>1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6</v>
      </c>
      <c r="AT376">
        <v>2.0000000000000002E-5</v>
      </c>
      <c r="AU376" t="s">
        <v>6</v>
      </c>
      <c r="AV376">
        <v>0</v>
      </c>
      <c r="AW376">
        <v>2</v>
      </c>
      <c r="AX376">
        <v>16670923</v>
      </c>
      <c r="AY376">
        <v>1</v>
      </c>
      <c r="AZ376">
        <v>0</v>
      </c>
      <c r="BA376">
        <v>324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Y376*Source!I167</f>
        <v>2.0000000000000002E-5</v>
      </c>
      <c r="CY376">
        <f t="shared" si="78"/>
        <v>28300.400000000001</v>
      </c>
      <c r="CZ376">
        <f t="shared" si="79"/>
        <v>28300.400000000001</v>
      </c>
      <c r="DA376">
        <f t="shared" si="80"/>
        <v>1</v>
      </c>
      <c r="DB376">
        <v>0</v>
      </c>
    </row>
    <row r="377" spans="1:106" x14ac:dyDescent="0.2">
      <c r="A377">
        <f>ROW(Source!A167)</f>
        <v>167</v>
      </c>
      <c r="B377">
        <v>16670159</v>
      </c>
      <c r="C377">
        <v>16670894</v>
      </c>
      <c r="D377">
        <v>15219322</v>
      </c>
      <c r="E377">
        <v>1</v>
      </c>
      <c r="F377">
        <v>1</v>
      </c>
      <c r="G377">
        <v>1</v>
      </c>
      <c r="H377">
        <v>3</v>
      </c>
      <c r="I377" t="s">
        <v>639</v>
      </c>
      <c r="J377" t="s">
        <v>640</v>
      </c>
      <c r="K377" t="s">
        <v>641</v>
      </c>
      <c r="L377">
        <v>1355</v>
      </c>
      <c r="N377">
        <v>1010</v>
      </c>
      <c r="O377" t="s">
        <v>371</v>
      </c>
      <c r="P377" t="s">
        <v>371</v>
      </c>
      <c r="Q377">
        <v>100</v>
      </c>
      <c r="W377">
        <v>0</v>
      </c>
      <c r="X377">
        <v>-947992631</v>
      </c>
      <c r="Y377">
        <v>0.04</v>
      </c>
      <c r="AA377">
        <v>365</v>
      </c>
      <c r="AB377">
        <v>0</v>
      </c>
      <c r="AC377">
        <v>0</v>
      </c>
      <c r="AD377">
        <v>0</v>
      </c>
      <c r="AE377">
        <v>365</v>
      </c>
      <c r="AF377">
        <v>0</v>
      </c>
      <c r="AG377">
        <v>0</v>
      </c>
      <c r="AH377">
        <v>0</v>
      </c>
      <c r="AI377">
        <v>1</v>
      </c>
      <c r="AJ377">
        <v>1</v>
      </c>
      <c r="AK377">
        <v>1</v>
      </c>
      <c r="AL377">
        <v>1</v>
      </c>
      <c r="AN377">
        <v>0</v>
      </c>
      <c r="AO377">
        <v>1</v>
      </c>
      <c r="AP377">
        <v>0</v>
      </c>
      <c r="AQ377">
        <v>0</v>
      </c>
      <c r="AR377">
        <v>0</v>
      </c>
      <c r="AS377" t="s">
        <v>6</v>
      </c>
      <c r="AT377">
        <v>0.04</v>
      </c>
      <c r="AU377" t="s">
        <v>6</v>
      </c>
      <c r="AV377">
        <v>0</v>
      </c>
      <c r="AW377">
        <v>2</v>
      </c>
      <c r="AX377">
        <v>16670924</v>
      </c>
      <c r="AY377">
        <v>1</v>
      </c>
      <c r="AZ377">
        <v>0</v>
      </c>
      <c r="BA377">
        <v>325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Y377*Source!I167</f>
        <v>0.04</v>
      </c>
      <c r="CY377">
        <f t="shared" si="78"/>
        <v>365</v>
      </c>
      <c r="CZ377">
        <f t="shared" si="79"/>
        <v>365</v>
      </c>
      <c r="DA377">
        <f t="shared" si="80"/>
        <v>1</v>
      </c>
      <c r="DB377">
        <v>0</v>
      </c>
    </row>
    <row r="378" spans="1:106" x14ac:dyDescent="0.2">
      <c r="A378">
        <f>ROW(Source!A167)</f>
        <v>167</v>
      </c>
      <c r="B378">
        <v>16670159</v>
      </c>
      <c r="C378">
        <v>16670894</v>
      </c>
      <c r="D378">
        <v>15237327</v>
      </c>
      <c r="E378">
        <v>1</v>
      </c>
      <c r="F378">
        <v>1</v>
      </c>
      <c r="G378">
        <v>1</v>
      </c>
      <c r="H378">
        <v>3</v>
      </c>
      <c r="I378" t="s">
        <v>286</v>
      </c>
      <c r="J378" t="s">
        <v>288</v>
      </c>
      <c r="K378" t="s">
        <v>287</v>
      </c>
      <c r="L378">
        <v>1354</v>
      </c>
      <c r="N378">
        <v>1010</v>
      </c>
      <c r="O378" t="s">
        <v>113</v>
      </c>
      <c r="P378" t="s">
        <v>113</v>
      </c>
      <c r="Q378">
        <v>1</v>
      </c>
      <c r="W378">
        <v>0</v>
      </c>
      <c r="X378">
        <v>-1991861021</v>
      </c>
      <c r="Y378">
        <v>1</v>
      </c>
      <c r="AA378">
        <v>282.83999999999997</v>
      </c>
      <c r="AB378">
        <v>0</v>
      </c>
      <c r="AC378">
        <v>0</v>
      </c>
      <c r="AD378">
        <v>0</v>
      </c>
      <c r="AE378">
        <v>282.83999999999997</v>
      </c>
      <c r="AF378">
        <v>0</v>
      </c>
      <c r="AG378">
        <v>0</v>
      </c>
      <c r="AH378">
        <v>0</v>
      </c>
      <c r="AI378">
        <v>1</v>
      </c>
      <c r="AJ378">
        <v>1</v>
      </c>
      <c r="AK378">
        <v>1</v>
      </c>
      <c r="AL378">
        <v>1</v>
      </c>
      <c r="AN378">
        <v>0</v>
      </c>
      <c r="AO378">
        <v>0</v>
      </c>
      <c r="AP378">
        <v>0</v>
      </c>
      <c r="AQ378">
        <v>0</v>
      </c>
      <c r="AR378">
        <v>0</v>
      </c>
      <c r="AS378" t="s">
        <v>6</v>
      </c>
      <c r="AT378">
        <v>1</v>
      </c>
      <c r="AU378" t="s">
        <v>6</v>
      </c>
      <c r="AV378">
        <v>0</v>
      </c>
      <c r="AW378">
        <v>1</v>
      </c>
      <c r="AX378">
        <v>-1</v>
      </c>
      <c r="AY378">
        <v>0</v>
      </c>
      <c r="AZ378">
        <v>0</v>
      </c>
      <c r="BA378" t="s">
        <v>6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Y378*Source!I167</f>
        <v>1</v>
      </c>
      <c r="CY378">
        <f t="shared" si="78"/>
        <v>282.83999999999997</v>
      </c>
      <c r="CZ378">
        <f t="shared" si="79"/>
        <v>282.83999999999997</v>
      </c>
      <c r="DA378">
        <f t="shared" si="80"/>
        <v>1</v>
      </c>
      <c r="DB378">
        <v>0</v>
      </c>
    </row>
    <row r="379" spans="1:106" x14ac:dyDescent="0.2">
      <c r="A379">
        <f>ROW(Source!A167)</f>
        <v>167</v>
      </c>
      <c r="B379">
        <v>16670159</v>
      </c>
      <c r="C379">
        <v>16670894</v>
      </c>
      <c r="D379">
        <v>15164559</v>
      </c>
      <c r="E379">
        <v>17</v>
      </c>
      <c r="F379">
        <v>1</v>
      </c>
      <c r="G379">
        <v>1</v>
      </c>
      <c r="H379">
        <v>3</v>
      </c>
      <c r="I379" t="s">
        <v>481</v>
      </c>
      <c r="J379" t="s">
        <v>6</v>
      </c>
      <c r="K379" t="s">
        <v>482</v>
      </c>
      <c r="L379">
        <v>1374</v>
      </c>
      <c r="N379">
        <v>1013</v>
      </c>
      <c r="O379" t="s">
        <v>483</v>
      </c>
      <c r="P379" t="s">
        <v>483</v>
      </c>
      <c r="Q379">
        <v>1</v>
      </c>
      <c r="W379">
        <v>0</v>
      </c>
      <c r="X379">
        <v>-1731369543</v>
      </c>
      <c r="Y379">
        <v>3.62</v>
      </c>
      <c r="AA379">
        <v>1</v>
      </c>
      <c r="AB379">
        <v>0</v>
      </c>
      <c r="AC379">
        <v>0</v>
      </c>
      <c r="AD379">
        <v>0</v>
      </c>
      <c r="AE379">
        <v>1</v>
      </c>
      <c r="AF379">
        <v>0</v>
      </c>
      <c r="AG379">
        <v>0</v>
      </c>
      <c r="AH379">
        <v>0</v>
      </c>
      <c r="AI379">
        <v>1</v>
      </c>
      <c r="AJ379">
        <v>1</v>
      </c>
      <c r="AK379">
        <v>1</v>
      </c>
      <c r="AL379">
        <v>1</v>
      </c>
      <c r="AN379">
        <v>0</v>
      </c>
      <c r="AO379">
        <v>1</v>
      </c>
      <c r="AP379">
        <v>0</v>
      </c>
      <c r="AQ379">
        <v>0</v>
      </c>
      <c r="AR379">
        <v>0</v>
      </c>
      <c r="AS379" t="s">
        <v>6</v>
      </c>
      <c r="AT379">
        <v>3.62</v>
      </c>
      <c r="AU379" t="s">
        <v>6</v>
      </c>
      <c r="AV379">
        <v>0</v>
      </c>
      <c r="AW379">
        <v>2</v>
      </c>
      <c r="AX379">
        <v>16670925</v>
      </c>
      <c r="AY379">
        <v>1</v>
      </c>
      <c r="AZ379">
        <v>0</v>
      </c>
      <c r="BA379">
        <v>326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Y379*Source!I167</f>
        <v>3.62</v>
      </c>
      <c r="CY379">
        <f t="shared" si="78"/>
        <v>1</v>
      </c>
      <c r="CZ379">
        <f t="shared" si="79"/>
        <v>1</v>
      </c>
      <c r="DA379">
        <f t="shared" si="80"/>
        <v>1</v>
      </c>
      <c r="DB379">
        <v>0</v>
      </c>
    </row>
    <row r="380" spans="1:106" x14ac:dyDescent="0.2">
      <c r="A380">
        <f>ROW(Source!A167)</f>
        <v>167</v>
      </c>
      <c r="B380">
        <v>16670159</v>
      </c>
      <c r="C380">
        <v>16670894</v>
      </c>
      <c r="D380">
        <v>0</v>
      </c>
      <c r="E380">
        <v>0</v>
      </c>
      <c r="F380">
        <v>1</v>
      </c>
      <c r="G380">
        <v>1</v>
      </c>
      <c r="H380">
        <v>3</v>
      </c>
      <c r="I380" t="s">
        <v>151</v>
      </c>
      <c r="J380" t="s">
        <v>6</v>
      </c>
      <c r="K380" t="s">
        <v>290</v>
      </c>
      <c r="L380">
        <v>1371</v>
      </c>
      <c r="N380">
        <v>1013</v>
      </c>
      <c r="O380" t="s">
        <v>18</v>
      </c>
      <c r="P380" t="s">
        <v>18</v>
      </c>
      <c r="Q380">
        <v>1</v>
      </c>
      <c r="W380">
        <v>0</v>
      </c>
      <c r="X380">
        <v>-1657225101</v>
      </c>
      <c r="Y380">
        <v>1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1</v>
      </c>
      <c r="AJ380">
        <v>1</v>
      </c>
      <c r="AK380">
        <v>1</v>
      </c>
      <c r="AL380">
        <v>1</v>
      </c>
      <c r="AN380">
        <v>0</v>
      </c>
      <c r="AO380">
        <v>0</v>
      </c>
      <c r="AP380">
        <v>0</v>
      </c>
      <c r="AQ380">
        <v>0</v>
      </c>
      <c r="AR380">
        <v>0</v>
      </c>
      <c r="AS380" t="s">
        <v>6</v>
      </c>
      <c r="AT380">
        <v>1</v>
      </c>
      <c r="AU380" t="s">
        <v>6</v>
      </c>
      <c r="AV380">
        <v>0</v>
      </c>
      <c r="AW380">
        <v>1</v>
      </c>
      <c r="AX380">
        <v>-1</v>
      </c>
      <c r="AY380">
        <v>0</v>
      </c>
      <c r="AZ380">
        <v>0</v>
      </c>
      <c r="BA380" t="s">
        <v>6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Y380*Source!I167</f>
        <v>1</v>
      </c>
      <c r="CY380">
        <f t="shared" si="78"/>
        <v>0</v>
      </c>
      <c r="CZ380">
        <f t="shared" si="79"/>
        <v>0</v>
      </c>
      <c r="DA380">
        <f t="shared" si="80"/>
        <v>1</v>
      </c>
      <c r="DB380">
        <v>0</v>
      </c>
    </row>
    <row r="381" spans="1:106" x14ac:dyDescent="0.2">
      <c r="A381">
        <f>ROW(Source!A167)</f>
        <v>167</v>
      </c>
      <c r="B381">
        <v>16670159</v>
      </c>
      <c r="C381">
        <v>16670894</v>
      </c>
      <c r="D381">
        <v>0</v>
      </c>
      <c r="E381">
        <v>0</v>
      </c>
      <c r="F381">
        <v>1</v>
      </c>
      <c r="G381">
        <v>1</v>
      </c>
      <c r="H381">
        <v>3</v>
      </c>
      <c r="I381" t="s">
        <v>151</v>
      </c>
      <c r="J381" t="s">
        <v>6</v>
      </c>
      <c r="K381" t="s">
        <v>293</v>
      </c>
      <c r="L381">
        <v>1371</v>
      </c>
      <c r="N381">
        <v>1013</v>
      </c>
      <c r="O381" t="s">
        <v>18</v>
      </c>
      <c r="P381" t="s">
        <v>18</v>
      </c>
      <c r="Q381">
        <v>1</v>
      </c>
      <c r="W381">
        <v>0</v>
      </c>
      <c r="X381">
        <v>800320216</v>
      </c>
      <c r="Y381">
        <v>1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1</v>
      </c>
      <c r="AJ381">
        <v>1</v>
      </c>
      <c r="AK381">
        <v>1</v>
      </c>
      <c r="AL381">
        <v>1</v>
      </c>
      <c r="AN381">
        <v>0</v>
      </c>
      <c r="AO381">
        <v>0</v>
      </c>
      <c r="AP381">
        <v>0</v>
      </c>
      <c r="AQ381">
        <v>0</v>
      </c>
      <c r="AR381">
        <v>0</v>
      </c>
      <c r="AS381" t="s">
        <v>6</v>
      </c>
      <c r="AT381">
        <v>1</v>
      </c>
      <c r="AU381" t="s">
        <v>6</v>
      </c>
      <c r="AV381">
        <v>0</v>
      </c>
      <c r="AW381">
        <v>1</v>
      </c>
      <c r="AX381">
        <v>-1</v>
      </c>
      <c r="AY381">
        <v>0</v>
      </c>
      <c r="AZ381">
        <v>0</v>
      </c>
      <c r="BA381" t="s">
        <v>6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Y381*Source!I167</f>
        <v>1</v>
      </c>
      <c r="CY381">
        <f t="shared" si="78"/>
        <v>0</v>
      </c>
      <c r="CZ381">
        <f t="shared" si="79"/>
        <v>0</v>
      </c>
      <c r="DA381">
        <f t="shared" si="80"/>
        <v>1</v>
      </c>
      <c r="DB381">
        <v>0</v>
      </c>
    </row>
    <row r="382" spans="1:106" x14ac:dyDescent="0.2">
      <c r="A382">
        <f>ROW(Source!A167)</f>
        <v>167</v>
      </c>
      <c r="B382">
        <v>16670159</v>
      </c>
      <c r="C382">
        <v>16670894</v>
      </c>
      <c r="D382">
        <v>0</v>
      </c>
      <c r="E382">
        <v>0</v>
      </c>
      <c r="F382">
        <v>1</v>
      </c>
      <c r="G382">
        <v>1</v>
      </c>
      <c r="H382">
        <v>3</v>
      </c>
      <c r="I382" t="s">
        <v>151</v>
      </c>
      <c r="J382" t="s">
        <v>6</v>
      </c>
      <c r="K382" t="s">
        <v>296</v>
      </c>
      <c r="L382">
        <v>1371</v>
      </c>
      <c r="N382">
        <v>1013</v>
      </c>
      <c r="O382" t="s">
        <v>18</v>
      </c>
      <c r="P382" t="s">
        <v>18</v>
      </c>
      <c r="Q382">
        <v>1</v>
      </c>
      <c r="W382">
        <v>0</v>
      </c>
      <c r="X382">
        <v>-1467412663</v>
      </c>
      <c r="Y382">
        <v>1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1</v>
      </c>
      <c r="AJ382">
        <v>1</v>
      </c>
      <c r="AK382">
        <v>1</v>
      </c>
      <c r="AL382">
        <v>1</v>
      </c>
      <c r="AN382">
        <v>0</v>
      </c>
      <c r="AO382">
        <v>0</v>
      </c>
      <c r="AP382">
        <v>0</v>
      </c>
      <c r="AQ382">
        <v>0</v>
      </c>
      <c r="AR382">
        <v>0</v>
      </c>
      <c r="AS382" t="s">
        <v>6</v>
      </c>
      <c r="AT382">
        <v>1</v>
      </c>
      <c r="AU382" t="s">
        <v>6</v>
      </c>
      <c r="AV382">
        <v>0</v>
      </c>
      <c r="AW382">
        <v>1</v>
      </c>
      <c r="AX382">
        <v>-1</v>
      </c>
      <c r="AY382">
        <v>0</v>
      </c>
      <c r="AZ382">
        <v>0</v>
      </c>
      <c r="BA382" t="s">
        <v>6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Y382*Source!I167</f>
        <v>1</v>
      </c>
      <c r="CY382">
        <f t="shared" si="78"/>
        <v>0</v>
      </c>
      <c r="CZ382">
        <f t="shared" si="79"/>
        <v>0</v>
      </c>
      <c r="DA382">
        <f t="shared" si="80"/>
        <v>1</v>
      </c>
      <c r="DB382">
        <v>0</v>
      </c>
    </row>
    <row r="383" spans="1:106" x14ac:dyDescent="0.2">
      <c r="A383">
        <f>ROW(Source!A167)</f>
        <v>167</v>
      </c>
      <c r="B383">
        <v>16670159</v>
      </c>
      <c r="C383">
        <v>16670894</v>
      </c>
      <c r="D383">
        <v>0</v>
      </c>
      <c r="E383">
        <v>0</v>
      </c>
      <c r="F383">
        <v>1</v>
      </c>
      <c r="G383">
        <v>1</v>
      </c>
      <c r="H383">
        <v>3</v>
      </c>
      <c r="I383" t="s">
        <v>151</v>
      </c>
      <c r="J383" t="s">
        <v>6</v>
      </c>
      <c r="K383" t="s">
        <v>299</v>
      </c>
      <c r="L383">
        <v>1371</v>
      </c>
      <c r="N383">
        <v>1013</v>
      </c>
      <c r="O383" t="s">
        <v>18</v>
      </c>
      <c r="P383" t="s">
        <v>18</v>
      </c>
      <c r="Q383">
        <v>1</v>
      </c>
      <c r="W383">
        <v>0</v>
      </c>
      <c r="X383">
        <v>1452471379</v>
      </c>
      <c r="Y383">
        <v>1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1</v>
      </c>
      <c r="AJ383">
        <v>1</v>
      </c>
      <c r="AK383">
        <v>1</v>
      </c>
      <c r="AL383">
        <v>1</v>
      </c>
      <c r="AN383">
        <v>0</v>
      </c>
      <c r="AO383">
        <v>0</v>
      </c>
      <c r="AP383">
        <v>0</v>
      </c>
      <c r="AQ383">
        <v>0</v>
      </c>
      <c r="AR383">
        <v>0</v>
      </c>
      <c r="AS383" t="s">
        <v>6</v>
      </c>
      <c r="AT383">
        <v>1</v>
      </c>
      <c r="AU383" t="s">
        <v>6</v>
      </c>
      <c r="AV383">
        <v>0</v>
      </c>
      <c r="AW383">
        <v>1</v>
      </c>
      <c r="AX383">
        <v>-1</v>
      </c>
      <c r="AY383">
        <v>0</v>
      </c>
      <c r="AZ383">
        <v>0</v>
      </c>
      <c r="BA383" t="s">
        <v>6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Y383*Source!I167</f>
        <v>1</v>
      </c>
      <c r="CY383">
        <f t="shared" si="78"/>
        <v>0</v>
      </c>
      <c r="CZ383">
        <f t="shared" si="79"/>
        <v>0</v>
      </c>
      <c r="DA383">
        <f t="shared" si="80"/>
        <v>1</v>
      </c>
      <c r="DB383">
        <v>0</v>
      </c>
    </row>
    <row r="384" spans="1:106" x14ac:dyDescent="0.2">
      <c r="A384">
        <f>ROW(Source!A167)</f>
        <v>167</v>
      </c>
      <c r="B384">
        <v>16670159</v>
      </c>
      <c r="C384">
        <v>16670894</v>
      </c>
      <c r="D384">
        <v>0</v>
      </c>
      <c r="E384">
        <v>0</v>
      </c>
      <c r="F384">
        <v>1</v>
      </c>
      <c r="G384">
        <v>1</v>
      </c>
      <c r="H384">
        <v>3</v>
      </c>
      <c r="I384" t="s">
        <v>151</v>
      </c>
      <c r="J384" t="s">
        <v>6</v>
      </c>
      <c r="K384" t="s">
        <v>302</v>
      </c>
      <c r="L384">
        <v>1371</v>
      </c>
      <c r="N384">
        <v>1013</v>
      </c>
      <c r="O384" t="s">
        <v>18</v>
      </c>
      <c r="P384" t="s">
        <v>18</v>
      </c>
      <c r="Q384">
        <v>1</v>
      </c>
      <c r="W384">
        <v>0</v>
      </c>
      <c r="X384">
        <v>-769078465</v>
      </c>
      <c r="Y384">
        <v>1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1</v>
      </c>
      <c r="AJ384">
        <v>1</v>
      </c>
      <c r="AK384">
        <v>1</v>
      </c>
      <c r="AL384">
        <v>1</v>
      </c>
      <c r="AN384">
        <v>0</v>
      </c>
      <c r="AO384">
        <v>0</v>
      </c>
      <c r="AP384">
        <v>0</v>
      </c>
      <c r="AQ384">
        <v>0</v>
      </c>
      <c r="AR384">
        <v>0</v>
      </c>
      <c r="AS384" t="s">
        <v>6</v>
      </c>
      <c r="AT384">
        <v>1</v>
      </c>
      <c r="AU384" t="s">
        <v>6</v>
      </c>
      <c r="AV384">
        <v>0</v>
      </c>
      <c r="AW384">
        <v>1</v>
      </c>
      <c r="AX384">
        <v>-1</v>
      </c>
      <c r="AY384">
        <v>0</v>
      </c>
      <c r="AZ384">
        <v>0</v>
      </c>
      <c r="BA384" t="s">
        <v>6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Y384*Source!I167</f>
        <v>1</v>
      </c>
      <c r="CY384">
        <f t="shared" si="78"/>
        <v>0</v>
      </c>
      <c r="CZ384">
        <f t="shared" si="79"/>
        <v>0</v>
      </c>
      <c r="DA384">
        <f t="shared" si="80"/>
        <v>1</v>
      </c>
      <c r="DB384">
        <v>0</v>
      </c>
    </row>
    <row r="385" spans="1:106" x14ac:dyDescent="0.2">
      <c r="A385">
        <f>ROW(Source!A167)</f>
        <v>167</v>
      </c>
      <c r="B385">
        <v>16670159</v>
      </c>
      <c r="C385">
        <v>16670894</v>
      </c>
      <c r="D385">
        <v>0</v>
      </c>
      <c r="E385">
        <v>0</v>
      </c>
      <c r="F385">
        <v>1</v>
      </c>
      <c r="G385">
        <v>1</v>
      </c>
      <c r="H385">
        <v>3</v>
      </c>
      <c r="I385" t="s">
        <v>151</v>
      </c>
      <c r="J385" t="s">
        <v>6</v>
      </c>
      <c r="K385" t="s">
        <v>305</v>
      </c>
      <c r="L385">
        <v>1371</v>
      </c>
      <c r="N385">
        <v>1013</v>
      </c>
      <c r="O385" t="s">
        <v>18</v>
      </c>
      <c r="P385" t="s">
        <v>18</v>
      </c>
      <c r="Q385">
        <v>1</v>
      </c>
      <c r="W385">
        <v>0</v>
      </c>
      <c r="X385">
        <v>2057419615</v>
      </c>
      <c r="Y385">
        <v>1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1</v>
      </c>
      <c r="AJ385">
        <v>1</v>
      </c>
      <c r="AK385">
        <v>1</v>
      </c>
      <c r="AL385">
        <v>1</v>
      </c>
      <c r="AN385">
        <v>0</v>
      </c>
      <c r="AO385">
        <v>0</v>
      </c>
      <c r="AP385">
        <v>0</v>
      </c>
      <c r="AQ385">
        <v>0</v>
      </c>
      <c r="AR385">
        <v>0</v>
      </c>
      <c r="AS385" t="s">
        <v>6</v>
      </c>
      <c r="AT385">
        <v>1</v>
      </c>
      <c r="AU385" t="s">
        <v>6</v>
      </c>
      <c r="AV385">
        <v>0</v>
      </c>
      <c r="AW385">
        <v>1</v>
      </c>
      <c r="AX385">
        <v>-1</v>
      </c>
      <c r="AY385">
        <v>0</v>
      </c>
      <c r="AZ385">
        <v>0</v>
      </c>
      <c r="BA385" t="s">
        <v>6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Y385*Source!I167</f>
        <v>1</v>
      </c>
      <c r="CY385">
        <f t="shared" si="78"/>
        <v>0</v>
      </c>
      <c r="CZ385">
        <f t="shared" si="79"/>
        <v>0</v>
      </c>
      <c r="DA385">
        <f t="shared" si="80"/>
        <v>1</v>
      </c>
      <c r="DB385">
        <v>0</v>
      </c>
    </row>
    <row r="386" spans="1:106" x14ac:dyDescent="0.2">
      <c r="A386">
        <f>ROW(Source!A168)</f>
        <v>168</v>
      </c>
      <c r="B386">
        <v>16670161</v>
      </c>
      <c r="C386">
        <v>16670894</v>
      </c>
      <c r="D386">
        <v>15435609</v>
      </c>
      <c r="E386">
        <v>1</v>
      </c>
      <c r="F386">
        <v>1</v>
      </c>
      <c r="G386">
        <v>1</v>
      </c>
      <c r="H386">
        <v>1</v>
      </c>
      <c r="I386" t="s">
        <v>622</v>
      </c>
      <c r="J386" t="s">
        <v>6</v>
      </c>
      <c r="K386" t="s">
        <v>623</v>
      </c>
      <c r="L386">
        <v>1191</v>
      </c>
      <c r="N386">
        <v>1013</v>
      </c>
      <c r="O386" t="s">
        <v>466</v>
      </c>
      <c r="P386" t="s">
        <v>466</v>
      </c>
      <c r="Q386">
        <v>1</v>
      </c>
      <c r="W386">
        <v>0</v>
      </c>
      <c r="X386">
        <v>-814890593</v>
      </c>
      <c r="Y386">
        <v>20.2</v>
      </c>
      <c r="AA386">
        <v>0</v>
      </c>
      <c r="AB386">
        <v>0</v>
      </c>
      <c r="AC386">
        <v>0</v>
      </c>
      <c r="AD386">
        <v>58.57</v>
      </c>
      <c r="AE386">
        <v>0</v>
      </c>
      <c r="AF386">
        <v>0</v>
      </c>
      <c r="AG386">
        <v>0</v>
      </c>
      <c r="AH386">
        <v>8.9700000000000006</v>
      </c>
      <c r="AI386">
        <v>1</v>
      </c>
      <c r="AJ386">
        <v>1</v>
      </c>
      <c r="AK386">
        <v>1</v>
      </c>
      <c r="AL386">
        <v>6.53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6</v>
      </c>
      <c r="AT386">
        <v>20.2</v>
      </c>
      <c r="AU386" t="s">
        <v>6</v>
      </c>
      <c r="AV386">
        <v>1</v>
      </c>
      <c r="AW386">
        <v>2</v>
      </c>
      <c r="AX386">
        <v>16670914</v>
      </c>
      <c r="AY386">
        <v>1</v>
      </c>
      <c r="AZ386">
        <v>0</v>
      </c>
      <c r="BA386">
        <v>327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Y386*Source!I168</f>
        <v>20.2</v>
      </c>
      <c r="CY386">
        <f>AD386</f>
        <v>58.57</v>
      </c>
      <c r="CZ386">
        <f>AH386</f>
        <v>8.9700000000000006</v>
      </c>
      <c r="DA386">
        <f>AL386</f>
        <v>6.53</v>
      </c>
      <c r="DB386">
        <v>0</v>
      </c>
    </row>
    <row r="387" spans="1:106" x14ac:dyDescent="0.2">
      <c r="A387">
        <f>ROW(Source!A168)</f>
        <v>168</v>
      </c>
      <c r="B387">
        <v>16670161</v>
      </c>
      <c r="C387">
        <v>16670894</v>
      </c>
      <c r="D387">
        <v>15430395</v>
      </c>
      <c r="E387">
        <v>1</v>
      </c>
      <c r="F387">
        <v>1</v>
      </c>
      <c r="G387">
        <v>1</v>
      </c>
      <c r="H387">
        <v>1</v>
      </c>
      <c r="I387" t="s">
        <v>501</v>
      </c>
      <c r="J387" t="s">
        <v>6</v>
      </c>
      <c r="K387" t="s">
        <v>502</v>
      </c>
      <c r="L387">
        <v>1191</v>
      </c>
      <c r="N387">
        <v>1013</v>
      </c>
      <c r="O387" t="s">
        <v>466</v>
      </c>
      <c r="P387" t="s">
        <v>466</v>
      </c>
      <c r="Q387">
        <v>1</v>
      </c>
      <c r="W387">
        <v>0</v>
      </c>
      <c r="X387">
        <v>-1417349443</v>
      </c>
      <c r="Y387">
        <v>0.95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1</v>
      </c>
      <c r="AJ387">
        <v>1</v>
      </c>
      <c r="AK387">
        <v>6.53</v>
      </c>
      <c r="AL387">
        <v>1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6</v>
      </c>
      <c r="AT387">
        <v>0.95</v>
      </c>
      <c r="AU387" t="s">
        <v>6</v>
      </c>
      <c r="AV387">
        <v>2</v>
      </c>
      <c r="AW387">
        <v>2</v>
      </c>
      <c r="AX387">
        <v>16670915</v>
      </c>
      <c r="AY387">
        <v>1</v>
      </c>
      <c r="AZ387">
        <v>0</v>
      </c>
      <c r="BA387">
        <v>328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Y387*Source!I168</f>
        <v>0.95</v>
      </c>
      <c r="CY387">
        <f>AD387</f>
        <v>0</v>
      </c>
      <c r="CZ387">
        <f>AH387</f>
        <v>0</v>
      </c>
      <c r="DA387">
        <f>AL387</f>
        <v>1</v>
      </c>
      <c r="DB387">
        <v>0</v>
      </c>
    </row>
    <row r="388" spans="1:106" x14ac:dyDescent="0.2">
      <c r="A388">
        <f>ROW(Source!A168)</f>
        <v>168</v>
      </c>
      <c r="B388">
        <v>16670161</v>
      </c>
      <c r="C388">
        <v>16670894</v>
      </c>
      <c r="D388">
        <v>15247680</v>
      </c>
      <c r="E388">
        <v>1</v>
      </c>
      <c r="F388">
        <v>1</v>
      </c>
      <c r="G388">
        <v>1</v>
      </c>
      <c r="H388">
        <v>2</v>
      </c>
      <c r="I388" t="s">
        <v>525</v>
      </c>
      <c r="J388" t="s">
        <v>526</v>
      </c>
      <c r="K388" t="s">
        <v>527</v>
      </c>
      <c r="L388">
        <v>1368</v>
      </c>
      <c r="N388">
        <v>1011</v>
      </c>
      <c r="O388" t="s">
        <v>506</v>
      </c>
      <c r="P388" t="s">
        <v>506</v>
      </c>
      <c r="Q388">
        <v>1</v>
      </c>
      <c r="W388">
        <v>0</v>
      </c>
      <c r="X388">
        <v>-1718674368</v>
      </c>
      <c r="Y388">
        <v>0.43</v>
      </c>
      <c r="AA388">
        <v>0</v>
      </c>
      <c r="AB388">
        <v>731.29</v>
      </c>
      <c r="AC388">
        <v>13.5</v>
      </c>
      <c r="AD388">
        <v>0</v>
      </c>
      <c r="AE388">
        <v>0</v>
      </c>
      <c r="AF388">
        <v>111.99</v>
      </c>
      <c r="AG388">
        <v>13.5</v>
      </c>
      <c r="AH388">
        <v>0</v>
      </c>
      <c r="AI388">
        <v>1</v>
      </c>
      <c r="AJ388">
        <v>6.53</v>
      </c>
      <c r="AK388">
        <v>1</v>
      </c>
      <c r="AL388">
        <v>1</v>
      </c>
      <c r="AN388">
        <v>0</v>
      </c>
      <c r="AO388">
        <v>1</v>
      </c>
      <c r="AP388">
        <v>0</v>
      </c>
      <c r="AQ388">
        <v>0</v>
      </c>
      <c r="AR388">
        <v>0</v>
      </c>
      <c r="AS388" t="s">
        <v>6</v>
      </c>
      <c r="AT388">
        <v>0.43</v>
      </c>
      <c r="AU388" t="s">
        <v>6</v>
      </c>
      <c r="AV388">
        <v>0</v>
      </c>
      <c r="AW388">
        <v>2</v>
      </c>
      <c r="AX388">
        <v>16670916</v>
      </c>
      <c r="AY388">
        <v>1</v>
      </c>
      <c r="AZ388">
        <v>0</v>
      </c>
      <c r="BA388">
        <v>329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Y388*Source!I168</f>
        <v>0.43</v>
      </c>
      <c r="CY388">
        <f>AB388</f>
        <v>731.29</v>
      </c>
      <c r="CZ388">
        <f>AF388</f>
        <v>111.99</v>
      </c>
      <c r="DA388">
        <f>AJ388</f>
        <v>6.53</v>
      </c>
      <c r="DB388">
        <v>0</v>
      </c>
    </row>
    <row r="389" spans="1:106" x14ac:dyDescent="0.2">
      <c r="A389">
        <f>ROW(Source!A168)</f>
        <v>168</v>
      </c>
      <c r="B389">
        <v>16670161</v>
      </c>
      <c r="C389">
        <v>16670894</v>
      </c>
      <c r="D389">
        <v>15247878</v>
      </c>
      <c r="E389">
        <v>1</v>
      </c>
      <c r="F389">
        <v>1</v>
      </c>
      <c r="G389">
        <v>1</v>
      </c>
      <c r="H389">
        <v>2</v>
      </c>
      <c r="I389" t="s">
        <v>588</v>
      </c>
      <c r="J389" t="s">
        <v>589</v>
      </c>
      <c r="K389" t="s">
        <v>590</v>
      </c>
      <c r="L389">
        <v>1368</v>
      </c>
      <c r="N389">
        <v>1011</v>
      </c>
      <c r="O389" t="s">
        <v>506</v>
      </c>
      <c r="P389" t="s">
        <v>506</v>
      </c>
      <c r="Q389">
        <v>1</v>
      </c>
      <c r="W389">
        <v>0</v>
      </c>
      <c r="X389">
        <v>1047452784</v>
      </c>
      <c r="Y389">
        <v>0.63</v>
      </c>
      <c r="AA389">
        <v>0</v>
      </c>
      <c r="AB389">
        <v>11.1</v>
      </c>
      <c r="AC389">
        <v>0</v>
      </c>
      <c r="AD389">
        <v>0</v>
      </c>
      <c r="AE389">
        <v>0</v>
      </c>
      <c r="AF389">
        <v>1.7</v>
      </c>
      <c r="AG389">
        <v>0</v>
      </c>
      <c r="AH389">
        <v>0</v>
      </c>
      <c r="AI389">
        <v>1</v>
      </c>
      <c r="AJ389">
        <v>6.53</v>
      </c>
      <c r="AK389">
        <v>1</v>
      </c>
      <c r="AL389">
        <v>1</v>
      </c>
      <c r="AN389">
        <v>0</v>
      </c>
      <c r="AO389">
        <v>1</v>
      </c>
      <c r="AP389">
        <v>0</v>
      </c>
      <c r="AQ389">
        <v>0</v>
      </c>
      <c r="AR389">
        <v>0</v>
      </c>
      <c r="AS389" t="s">
        <v>6</v>
      </c>
      <c r="AT389">
        <v>0.63</v>
      </c>
      <c r="AU389" t="s">
        <v>6</v>
      </c>
      <c r="AV389">
        <v>0</v>
      </c>
      <c r="AW389">
        <v>2</v>
      </c>
      <c r="AX389">
        <v>16670917</v>
      </c>
      <c r="AY389">
        <v>1</v>
      </c>
      <c r="AZ389">
        <v>0</v>
      </c>
      <c r="BA389">
        <v>330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Y389*Source!I168</f>
        <v>0.63</v>
      </c>
      <c r="CY389">
        <f>AB389</f>
        <v>11.1</v>
      </c>
      <c r="CZ389">
        <f>AF389</f>
        <v>1.7</v>
      </c>
      <c r="DA389">
        <f>AJ389</f>
        <v>6.53</v>
      </c>
      <c r="DB389">
        <v>0</v>
      </c>
    </row>
    <row r="390" spans="1:106" x14ac:dyDescent="0.2">
      <c r="A390">
        <f>ROW(Source!A168)</f>
        <v>168</v>
      </c>
      <c r="B390">
        <v>16670161</v>
      </c>
      <c r="C390">
        <v>16670894</v>
      </c>
      <c r="D390">
        <v>15249073</v>
      </c>
      <c r="E390">
        <v>1</v>
      </c>
      <c r="F390">
        <v>1</v>
      </c>
      <c r="G390">
        <v>1</v>
      </c>
      <c r="H390">
        <v>2</v>
      </c>
      <c r="I390" t="s">
        <v>528</v>
      </c>
      <c r="J390" t="s">
        <v>529</v>
      </c>
      <c r="K390" t="s">
        <v>530</v>
      </c>
      <c r="L390">
        <v>1368</v>
      </c>
      <c r="N390">
        <v>1011</v>
      </c>
      <c r="O390" t="s">
        <v>506</v>
      </c>
      <c r="P390" t="s">
        <v>506</v>
      </c>
      <c r="Q390">
        <v>1</v>
      </c>
      <c r="W390">
        <v>0</v>
      </c>
      <c r="X390">
        <v>1372534845</v>
      </c>
      <c r="Y390">
        <v>0.52</v>
      </c>
      <c r="AA390">
        <v>0</v>
      </c>
      <c r="AB390">
        <v>429.09</v>
      </c>
      <c r="AC390">
        <v>11.6</v>
      </c>
      <c r="AD390">
        <v>0</v>
      </c>
      <c r="AE390">
        <v>0</v>
      </c>
      <c r="AF390">
        <v>65.709999999999994</v>
      </c>
      <c r="AG390">
        <v>11.6</v>
      </c>
      <c r="AH390">
        <v>0</v>
      </c>
      <c r="AI390">
        <v>1</v>
      </c>
      <c r="AJ390">
        <v>6.53</v>
      </c>
      <c r="AK390">
        <v>1</v>
      </c>
      <c r="AL390">
        <v>1</v>
      </c>
      <c r="AN390">
        <v>0</v>
      </c>
      <c r="AO390">
        <v>1</v>
      </c>
      <c r="AP390">
        <v>0</v>
      </c>
      <c r="AQ390">
        <v>0</v>
      </c>
      <c r="AR390">
        <v>0</v>
      </c>
      <c r="AS390" t="s">
        <v>6</v>
      </c>
      <c r="AT390">
        <v>0.52</v>
      </c>
      <c r="AU390" t="s">
        <v>6</v>
      </c>
      <c r="AV390">
        <v>0</v>
      </c>
      <c r="AW390">
        <v>2</v>
      </c>
      <c r="AX390">
        <v>16670918</v>
      </c>
      <c r="AY390">
        <v>1</v>
      </c>
      <c r="AZ390">
        <v>0</v>
      </c>
      <c r="BA390">
        <v>331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Y390*Source!I168</f>
        <v>0.52</v>
      </c>
      <c r="CY390">
        <f>AB390</f>
        <v>429.09</v>
      </c>
      <c r="CZ390">
        <f>AF390</f>
        <v>65.709999999999994</v>
      </c>
      <c r="DA390">
        <f>AJ390</f>
        <v>6.53</v>
      </c>
      <c r="DB390">
        <v>0</v>
      </c>
    </row>
    <row r="391" spans="1:106" x14ac:dyDescent="0.2">
      <c r="A391">
        <f>ROW(Source!A168)</f>
        <v>168</v>
      </c>
      <c r="B391">
        <v>16670161</v>
      </c>
      <c r="C391">
        <v>16670894</v>
      </c>
      <c r="D391">
        <v>15169932</v>
      </c>
      <c r="E391">
        <v>1</v>
      </c>
      <c r="F391">
        <v>1</v>
      </c>
      <c r="G391">
        <v>1</v>
      </c>
      <c r="H391">
        <v>3</v>
      </c>
      <c r="I391" t="s">
        <v>624</v>
      </c>
      <c r="J391" t="s">
        <v>625</v>
      </c>
      <c r="K391" t="s">
        <v>626</v>
      </c>
      <c r="L391">
        <v>1346</v>
      </c>
      <c r="N391">
        <v>1009</v>
      </c>
      <c r="O391" t="s">
        <v>470</v>
      </c>
      <c r="P391" t="s">
        <v>470</v>
      </c>
      <c r="Q391">
        <v>1</v>
      </c>
      <c r="W391">
        <v>0</v>
      </c>
      <c r="X391">
        <v>-70943466</v>
      </c>
      <c r="Y391">
        <v>3.56E-2</v>
      </c>
      <c r="AA391">
        <v>184.28</v>
      </c>
      <c r="AB391">
        <v>0</v>
      </c>
      <c r="AC391">
        <v>0</v>
      </c>
      <c r="AD391">
        <v>0</v>
      </c>
      <c r="AE391">
        <v>28.22</v>
      </c>
      <c r="AF391">
        <v>0</v>
      </c>
      <c r="AG391">
        <v>0</v>
      </c>
      <c r="AH391">
        <v>0</v>
      </c>
      <c r="AI391">
        <v>6.53</v>
      </c>
      <c r="AJ391">
        <v>1</v>
      </c>
      <c r="AK391">
        <v>1</v>
      </c>
      <c r="AL391">
        <v>1</v>
      </c>
      <c r="AN391">
        <v>0</v>
      </c>
      <c r="AO391">
        <v>1</v>
      </c>
      <c r="AP391">
        <v>0</v>
      </c>
      <c r="AQ391">
        <v>0</v>
      </c>
      <c r="AR391">
        <v>0</v>
      </c>
      <c r="AS391" t="s">
        <v>6</v>
      </c>
      <c r="AT391">
        <v>3.56E-2</v>
      </c>
      <c r="AU391" t="s">
        <v>6</v>
      </c>
      <c r="AV391">
        <v>0</v>
      </c>
      <c r="AW391">
        <v>2</v>
      </c>
      <c r="AX391">
        <v>16670919</v>
      </c>
      <c r="AY391">
        <v>1</v>
      </c>
      <c r="AZ391">
        <v>0</v>
      </c>
      <c r="BA391">
        <v>332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Y391*Source!I168</f>
        <v>3.56E-2</v>
      </c>
      <c r="CY391">
        <f t="shared" ref="CY391:CY404" si="81">AA391</f>
        <v>184.28</v>
      </c>
      <c r="CZ391">
        <f t="shared" ref="CZ391:CZ404" si="82">AE391</f>
        <v>28.22</v>
      </c>
      <c r="DA391">
        <f t="shared" ref="DA391:DA404" si="83">AI391</f>
        <v>6.53</v>
      </c>
      <c r="DB391">
        <v>0</v>
      </c>
    </row>
    <row r="392" spans="1:106" x14ac:dyDescent="0.2">
      <c r="A392">
        <f>ROW(Source!A168)</f>
        <v>168</v>
      </c>
      <c r="B392">
        <v>16670161</v>
      </c>
      <c r="C392">
        <v>16670894</v>
      </c>
      <c r="D392">
        <v>15169934</v>
      </c>
      <c r="E392">
        <v>1</v>
      </c>
      <c r="F392">
        <v>1</v>
      </c>
      <c r="G392">
        <v>1</v>
      </c>
      <c r="H392">
        <v>3</v>
      </c>
      <c r="I392" t="s">
        <v>627</v>
      </c>
      <c r="J392" t="s">
        <v>628</v>
      </c>
      <c r="K392" t="s">
        <v>629</v>
      </c>
      <c r="L392">
        <v>1346</v>
      </c>
      <c r="N392">
        <v>1009</v>
      </c>
      <c r="O392" t="s">
        <v>470</v>
      </c>
      <c r="P392" t="s">
        <v>470</v>
      </c>
      <c r="Q392">
        <v>1</v>
      </c>
      <c r="W392">
        <v>0</v>
      </c>
      <c r="X392">
        <v>-1086924284</v>
      </c>
      <c r="Y392">
        <v>0.58399999999999996</v>
      </c>
      <c r="AA392">
        <v>171.87</v>
      </c>
      <c r="AB392">
        <v>0</v>
      </c>
      <c r="AC392">
        <v>0</v>
      </c>
      <c r="AD392">
        <v>0</v>
      </c>
      <c r="AE392">
        <v>26.32</v>
      </c>
      <c r="AF392">
        <v>0</v>
      </c>
      <c r="AG392">
        <v>0</v>
      </c>
      <c r="AH392">
        <v>0</v>
      </c>
      <c r="AI392">
        <v>6.53</v>
      </c>
      <c r="AJ392">
        <v>1</v>
      </c>
      <c r="AK392">
        <v>1</v>
      </c>
      <c r="AL392">
        <v>1</v>
      </c>
      <c r="AN392">
        <v>0</v>
      </c>
      <c r="AO392">
        <v>1</v>
      </c>
      <c r="AP392">
        <v>0</v>
      </c>
      <c r="AQ392">
        <v>0</v>
      </c>
      <c r="AR392">
        <v>0</v>
      </c>
      <c r="AS392" t="s">
        <v>6</v>
      </c>
      <c r="AT392">
        <v>0.58399999999999996</v>
      </c>
      <c r="AU392" t="s">
        <v>6</v>
      </c>
      <c r="AV392">
        <v>0</v>
      </c>
      <c r="AW392">
        <v>2</v>
      </c>
      <c r="AX392">
        <v>16670920</v>
      </c>
      <c r="AY392">
        <v>1</v>
      </c>
      <c r="AZ392">
        <v>0</v>
      </c>
      <c r="BA392">
        <v>333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Y392*Source!I168</f>
        <v>0.58399999999999996</v>
      </c>
      <c r="CY392">
        <f t="shared" si="81"/>
        <v>171.87</v>
      </c>
      <c r="CZ392">
        <f t="shared" si="82"/>
        <v>26.32</v>
      </c>
      <c r="DA392">
        <f t="shared" si="83"/>
        <v>6.53</v>
      </c>
      <c r="DB392">
        <v>0</v>
      </c>
    </row>
    <row r="393" spans="1:106" x14ac:dyDescent="0.2">
      <c r="A393">
        <f>ROW(Source!A168)</f>
        <v>168</v>
      </c>
      <c r="B393">
        <v>16670161</v>
      </c>
      <c r="C393">
        <v>16670894</v>
      </c>
      <c r="D393">
        <v>15170861</v>
      </c>
      <c r="E393">
        <v>1</v>
      </c>
      <c r="F393">
        <v>1</v>
      </c>
      <c r="G393">
        <v>1</v>
      </c>
      <c r="H393">
        <v>3</v>
      </c>
      <c r="I393" t="s">
        <v>630</v>
      </c>
      <c r="J393" t="s">
        <v>631</v>
      </c>
      <c r="K393" t="s">
        <v>632</v>
      </c>
      <c r="L393">
        <v>1301</v>
      </c>
      <c r="N393">
        <v>1003</v>
      </c>
      <c r="O393" t="s">
        <v>331</v>
      </c>
      <c r="P393" t="s">
        <v>331</v>
      </c>
      <c r="Q393">
        <v>1</v>
      </c>
      <c r="W393">
        <v>0</v>
      </c>
      <c r="X393">
        <v>1596220372</v>
      </c>
      <c r="Y393">
        <v>1</v>
      </c>
      <c r="AA393">
        <v>69.87</v>
      </c>
      <c r="AB393">
        <v>0</v>
      </c>
      <c r="AC393">
        <v>0</v>
      </c>
      <c r="AD393">
        <v>0</v>
      </c>
      <c r="AE393">
        <v>10.7</v>
      </c>
      <c r="AF393">
        <v>0</v>
      </c>
      <c r="AG393">
        <v>0</v>
      </c>
      <c r="AH393">
        <v>0</v>
      </c>
      <c r="AI393">
        <v>6.53</v>
      </c>
      <c r="AJ393">
        <v>1</v>
      </c>
      <c r="AK393">
        <v>1</v>
      </c>
      <c r="AL393">
        <v>1</v>
      </c>
      <c r="AN393">
        <v>0</v>
      </c>
      <c r="AO393">
        <v>1</v>
      </c>
      <c r="AP393">
        <v>0</v>
      </c>
      <c r="AQ393">
        <v>0</v>
      </c>
      <c r="AR393">
        <v>0</v>
      </c>
      <c r="AS393" t="s">
        <v>6</v>
      </c>
      <c r="AT393">
        <v>1</v>
      </c>
      <c r="AU393" t="s">
        <v>6</v>
      </c>
      <c r="AV393">
        <v>0</v>
      </c>
      <c r="AW393">
        <v>2</v>
      </c>
      <c r="AX393">
        <v>16670921</v>
      </c>
      <c r="AY393">
        <v>1</v>
      </c>
      <c r="AZ393">
        <v>0</v>
      </c>
      <c r="BA393">
        <v>334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Y393*Source!I168</f>
        <v>1</v>
      </c>
      <c r="CY393">
        <f t="shared" si="81"/>
        <v>69.87</v>
      </c>
      <c r="CZ393">
        <f t="shared" si="82"/>
        <v>10.7</v>
      </c>
      <c r="DA393">
        <f t="shared" si="83"/>
        <v>6.53</v>
      </c>
      <c r="DB393">
        <v>0</v>
      </c>
    </row>
    <row r="394" spans="1:106" x14ac:dyDescent="0.2">
      <c r="A394">
        <f>ROW(Source!A168)</f>
        <v>168</v>
      </c>
      <c r="B394">
        <v>16670161</v>
      </c>
      <c r="C394">
        <v>16670894</v>
      </c>
      <c r="D394">
        <v>15195044</v>
      </c>
      <c r="E394">
        <v>1</v>
      </c>
      <c r="F394">
        <v>1</v>
      </c>
      <c r="G394">
        <v>1</v>
      </c>
      <c r="H394">
        <v>3</v>
      </c>
      <c r="I394" t="s">
        <v>633</v>
      </c>
      <c r="J394" t="s">
        <v>634</v>
      </c>
      <c r="K394" t="s">
        <v>635</v>
      </c>
      <c r="L394">
        <v>1346</v>
      </c>
      <c r="N394">
        <v>1009</v>
      </c>
      <c r="O394" t="s">
        <v>470</v>
      </c>
      <c r="P394" t="s">
        <v>470</v>
      </c>
      <c r="Q394">
        <v>1</v>
      </c>
      <c r="W394">
        <v>0</v>
      </c>
      <c r="X394">
        <v>432883440</v>
      </c>
      <c r="Y394">
        <v>0.01</v>
      </c>
      <c r="AA394">
        <v>745.86</v>
      </c>
      <c r="AB394">
        <v>0</v>
      </c>
      <c r="AC394">
        <v>0</v>
      </c>
      <c r="AD394">
        <v>0</v>
      </c>
      <c r="AE394">
        <v>114.22</v>
      </c>
      <c r="AF394">
        <v>0</v>
      </c>
      <c r="AG394">
        <v>0</v>
      </c>
      <c r="AH394">
        <v>0</v>
      </c>
      <c r="AI394">
        <v>6.53</v>
      </c>
      <c r="AJ394">
        <v>1</v>
      </c>
      <c r="AK394">
        <v>1</v>
      </c>
      <c r="AL394">
        <v>1</v>
      </c>
      <c r="AN394">
        <v>0</v>
      </c>
      <c r="AO394">
        <v>1</v>
      </c>
      <c r="AP394">
        <v>0</v>
      </c>
      <c r="AQ394">
        <v>0</v>
      </c>
      <c r="AR394">
        <v>0</v>
      </c>
      <c r="AS394" t="s">
        <v>6</v>
      </c>
      <c r="AT394">
        <v>0.01</v>
      </c>
      <c r="AU394" t="s">
        <v>6</v>
      </c>
      <c r="AV394">
        <v>0</v>
      </c>
      <c r="AW394">
        <v>2</v>
      </c>
      <c r="AX394">
        <v>16670922</v>
      </c>
      <c r="AY394">
        <v>1</v>
      </c>
      <c r="AZ394">
        <v>0</v>
      </c>
      <c r="BA394">
        <v>335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Y394*Source!I168</f>
        <v>0.01</v>
      </c>
      <c r="CY394">
        <f t="shared" si="81"/>
        <v>745.86</v>
      </c>
      <c r="CZ394">
        <f t="shared" si="82"/>
        <v>114.22</v>
      </c>
      <c r="DA394">
        <f t="shared" si="83"/>
        <v>6.53</v>
      </c>
      <c r="DB394">
        <v>0</v>
      </c>
    </row>
    <row r="395" spans="1:106" x14ac:dyDescent="0.2">
      <c r="A395">
        <f>ROW(Source!A168)</f>
        <v>168</v>
      </c>
      <c r="B395">
        <v>16670161</v>
      </c>
      <c r="C395">
        <v>16670894</v>
      </c>
      <c r="D395">
        <v>15204100</v>
      </c>
      <c r="E395">
        <v>1</v>
      </c>
      <c r="F395">
        <v>1</v>
      </c>
      <c r="G395">
        <v>1</v>
      </c>
      <c r="H395">
        <v>3</v>
      </c>
      <c r="I395" t="s">
        <v>636</v>
      </c>
      <c r="J395" t="s">
        <v>637</v>
      </c>
      <c r="K395" t="s">
        <v>638</v>
      </c>
      <c r="L395">
        <v>1348</v>
      </c>
      <c r="N395">
        <v>1009</v>
      </c>
      <c r="O395" t="s">
        <v>477</v>
      </c>
      <c r="P395" t="s">
        <v>477</v>
      </c>
      <c r="Q395">
        <v>1000</v>
      </c>
      <c r="W395">
        <v>0</v>
      </c>
      <c r="X395">
        <v>1149200523</v>
      </c>
      <c r="Y395">
        <v>2.0000000000000002E-5</v>
      </c>
      <c r="AA395">
        <v>184801.61</v>
      </c>
      <c r="AB395">
        <v>0</v>
      </c>
      <c r="AC395">
        <v>0</v>
      </c>
      <c r="AD395">
        <v>0</v>
      </c>
      <c r="AE395">
        <v>28300.400000000001</v>
      </c>
      <c r="AF395">
        <v>0</v>
      </c>
      <c r="AG395">
        <v>0</v>
      </c>
      <c r="AH395">
        <v>0</v>
      </c>
      <c r="AI395">
        <v>6.53</v>
      </c>
      <c r="AJ395">
        <v>1</v>
      </c>
      <c r="AK395">
        <v>1</v>
      </c>
      <c r="AL395">
        <v>1</v>
      </c>
      <c r="AN395">
        <v>0</v>
      </c>
      <c r="AO395">
        <v>1</v>
      </c>
      <c r="AP395">
        <v>0</v>
      </c>
      <c r="AQ395">
        <v>0</v>
      </c>
      <c r="AR395">
        <v>0</v>
      </c>
      <c r="AS395" t="s">
        <v>6</v>
      </c>
      <c r="AT395">
        <v>2.0000000000000002E-5</v>
      </c>
      <c r="AU395" t="s">
        <v>6</v>
      </c>
      <c r="AV395">
        <v>0</v>
      </c>
      <c r="AW395">
        <v>2</v>
      </c>
      <c r="AX395">
        <v>16670923</v>
      </c>
      <c r="AY395">
        <v>1</v>
      </c>
      <c r="AZ395">
        <v>0</v>
      </c>
      <c r="BA395">
        <v>336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Y395*Source!I168</f>
        <v>2.0000000000000002E-5</v>
      </c>
      <c r="CY395">
        <f t="shared" si="81"/>
        <v>184801.61</v>
      </c>
      <c r="CZ395">
        <f t="shared" si="82"/>
        <v>28300.400000000001</v>
      </c>
      <c r="DA395">
        <f t="shared" si="83"/>
        <v>6.53</v>
      </c>
      <c r="DB395">
        <v>0</v>
      </c>
    </row>
    <row r="396" spans="1:106" x14ac:dyDescent="0.2">
      <c r="A396">
        <f>ROW(Source!A168)</f>
        <v>168</v>
      </c>
      <c r="B396">
        <v>16670161</v>
      </c>
      <c r="C396">
        <v>16670894</v>
      </c>
      <c r="D396">
        <v>15219322</v>
      </c>
      <c r="E396">
        <v>1</v>
      </c>
      <c r="F396">
        <v>1</v>
      </c>
      <c r="G396">
        <v>1</v>
      </c>
      <c r="H396">
        <v>3</v>
      </c>
      <c r="I396" t="s">
        <v>639</v>
      </c>
      <c r="J396" t="s">
        <v>640</v>
      </c>
      <c r="K396" t="s">
        <v>641</v>
      </c>
      <c r="L396">
        <v>1355</v>
      </c>
      <c r="N396">
        <v>1010</v>
      </c>
      <c r="O396" t="s">
        <v>371</v>
      </c>
      <c r="P396" t="s">
        <v>371</v>
      </c>
      <c r="Q396">
        <v>100</v>
      </c>
      <c r="W396">
        <v>0</v>
      </c>
      <c r="X396">
        <v>-947992631</v>
      </c>
      <c r="Y396">
        <v>0.04</v>
      </c>
      <c r="AA396">
        <v>2383.4499999999998</v>
      </c>
      <c r="AB396">
        <v>0</v>
      </c>
      <c r="AC396">
        <v>0</v>
      </c>
      <c r="AD396">
        <v>0</v>
      </c>
      <c r="AE396">
        <v>365</v>
      </c>
      <c r="AF396">
        <v>0</v>
      </c>
      <c r="AG396">
        <v>0</v>
      </c>
      <c r="AH396">
        <v>0</v>
      </c>
      <c r="AI396">
        <v>6.53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6</v>
      </c>
      <c r="AT396">
        <v>0.04</v>
      </c>
      <c r="AU396" t="s">
        <v>6</v>
      </c>
      <c r="AV396">
        <v>0</v>
      </c>
      <c r="AW396">
        <v>2</v>
      </c>
      <c r="AX396">
        <v>16670924</v>
      </c>
      <c r="AY396">
        <v>1</v>
      </c>
      <c r="AZ396">
        <v>0</v>
      </c>
      <c r="BA396">
        <v>337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Y396*Source!I168</f>
        <v>0.04</v>
      </c>
      <c r="CY396">
        <f t="shared" si="81"/>
        <v>2383.4499999999998</v>
      </c>
      <c r="CZ396">
        <f t="shared" si="82"/>
        <v>365</v>
      </c>
      <c r="DA396">
        <f t="shared" si="83"/>
        <v>6.53</v>
      </c>
      <c r="DB396">
        <v>0</v>
      </c>
    </row>
    <row r="397" spans="1:106" x14ac:dyDescent="0.2">
      <c r="A397">
        <f>ROW(Source!A168)</f>
        <v>168</v>
      </c>
      <c r="B397">
        <v>16670161</v>
      </c>
      <c r="C397">
        <v>16670894</v>
      </c>
      <c r="D397">
        <v>15237327</v>
      </c>
      <c r="E397">
        <v>1</v>
      </c>
      <c r="F397">
        <v>1</v>
      </c>
      <c r="G397">
        <v>1</v>
      </c>
      <c r="H397">
        <v>3</v>
      </c>
      <c r="I397" t="s">
        <v>286</v>
      </c>
      <c r="J397" t="s">
        <v>288</v>
      </c>
      <c r="K397" t="s">
        <v>287</v>
      </c>
      <c r="L397">
        <v>1354</v>
      </c>
      <c r="N397">
        <v>1010</v>
      </c>
      <c r="O397" t="s">
        <v>113</v>
      </c>
      <c r="P397" t="s">
        <v>113</v>
      </c>
      <c r="Q397">
        <v>1</v>
      </c>
      <c r="W397">
        <v>0</v>
      </c>
      <c r="X397">
        <v>-1991861021</v>
      </c>
      <c r="Y397">
        <v>1</v>
      </c>
      <c r="AA397">
        <v>1846.95</v>
      </c>
      <c r="AB397">
        <v>0</v>
      </c>
      <c r="AC397">
        <v>0</v>
      </c>
      <c r="AD397">
        <v>0</v>
      </c>
      <c r="AE397">
        <v>282.83999999999997</v>
      </c>
      <c r="AF397">
        <v>0</v>
      </c>
      <c r="AG397">
        <v>0</v>
      </c>
      <c r="AH397">
        <v>0</v>
      </c>
      <c r="AI397">
        <v>6.53</v>
      </c>
      <c r="AJ397">
        <v>1</v>
      </c>
      <c r="AK397">
        <v>1</v>
      </c>
      <c r="AL397">
        <v>1</v>
      </c>
      <c r="AN397">
        <v>0</v>
      </c>
      <c r="AO397">
        <v>0</v>
      </c>
      <c r="AP397">
        <v>0</v>
      </c>
      <c r="AQ397">
        <v>0</v>
      </c>
      <c r="AR397">
        <v>0</v>
      </c>
      <c r="AS397" t="s">
        <v>6</v>
      </c>
      <c r="AT397">
        <v>1</v>
      </c>
      <c r="AU397" t="s">
        <v>6</v>
      </c>
      <c r="AV397">
        <v>0</v>
      </c>
      <c r="AW397">
        <v>1</v>
      </c>
      <c r="AX397">
        <v>-1</v>
      </c>
      <c r="AY397">
        <v>0</v>
      </c>
      <c r="AZ397">
        <v>0</v>
      </c>
      <c r="BA397" t="s">
        <v>6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Y397*Source!I168</f>
        <v>1</v>
      </c>
      <c r="CY397">
        <f t="shared" si="81"/>
        <v>1846.95</v>
      </c>
      <c r="CZ397">
        <f t="shared" si="82"/>
        <v>282.83999999999997</v>
      </c>
      <c r="DA397">
        <f t="shared" si="83"/>
        <v>6.53</v>
      </c>
      <c r="DB397">
        <v>0</v>
      </c>
    </row>
    <row r="398" spans="1:106" x14ac:dyDescent="0.2">
      <c r="A398">
        <f>ROW(Source!A168)</f>
        <v>168</v>
      </c>
      <c r="B398">
        <v>16670161</v>
      </c>
      <c r="C398">
        <v>16670894</v>
      </c>
      <c r="D398">
        <v>15164559</v>
      </c>
      <c r="E398">
        <v>17</v>
      </c>
      <c r="F398">
        <v>1</v>
      </c>
      <c r="G398">
        <v>1</v>
      </c>
      <c r="H398">
        <v>3</v>
      </c>
      <c r="I398" t="s">
        <v>481</v>
      </c>
      <c r="J398" t="s">
        <v>6</v>
      </c>
      <c r="K398" t="s">
        <v>482</v>
      </c>
      <c r="L398">
        <v>1374</v>
      </c>
      <c r="N398">
        <v>1013</v>
      </c>
      <c r="O398" t="s">
        <v>483</v>
      </c>
      <c r="P398" t="s">
        <v>483</v>
      </c>
      <c r="Q398">
        <v>1</v>
      </c>
      <c r="W398">
        <v>0</v>
      </c>
      <c r="X398">
        <v>-1731369543</v>
      </c>
      <c r="Y398">
        <v>3.62</v>
      </c>
      <c r="AA398">
        <v>1</v>
      </c>
      <c r="AB398">
        <v>0</v>
      </c>
      <c r="AC398">
        <v>0</v>
      </c>
      <c r="AD398">
        <v>0</v>
      </c>
      <c r="AE398">
        <v>1</v>
      </c>
      <c r="AF398">
        <v>0</v>
      </c>
      <c r="AG398">
        <v>0</v>
      </c>
      <c r="AH398">
        <v>0</v>
      </c>
      <c r="AI398">
        <v>1</v>
      </c>
      <c r="AJ398">
        <v>1</v>
      </c>
      <c r="AK398">
        <v>1</v>
      </c>
      <c r="AL398">
        <v>1</v>
      </c>
      <c r="AN398">
        <v>0</v>
      </c>
      <c r="AO398">
        <v>1</v>
      </c>
      <c r="AP398">
        <v>0</v>
      </c>
      <c r="AQ398">
        <v>0</v>
      </c>
      <c r="AR398">
        <v>0</v>
      </c>
      <c r="AS398" t="s">
        <v>6</v>
      </c>
      <c r="AT398">
        <v>3.62</v>
      </c>
      <c r="AU398" t="s">
        <v>6</v>
      </c>
      <c r="AV398">
        <v>0</v>
      </c>
      <c r="AW398">
        <v>2</v>
      </c>
      <c r="AX398">
        <v>16670925</v>
      </c>
      <c r="AY398">
        <v>1</v>
      </c>
      <c r="AZ398">
        <v>0</v>
      </c>
      <c r="BA398">
        <v>338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Y398*Source!I168</f>
        <v>3.62</v>
      </c>
      <c r="CY398">
        <f t="shared" si="81"/>
        <v>1</v>
      </c>
      <c r="CZ398">
        <f t="shared" si="82"/>
        <v>1</v>
      </c>
      <c r="DA398">
        <f t="shared" si="83"/>
        <v>1</v>
      </c>
      <c r="DB398">
        <v>0</v>
      </c>
    </row>
    <row r="399" spans="1:106" x14ac:dyDescent="0.2">
      <c r="A399">
        <f>ROW(Source!A168)</f>
        <v>168</v>
      </c>
      <c r="B399">
        <v>16670161</v>
      </c>
      <c r="C399">
        <v>16670894</v>
      </c>
      <c r="D399">
        <v>0</v>
      </c>
      <c r="E399">
        <v>0</v>
      </c>
      <c r="F399">
        <v>1</v>
      </c>
      <c r="G399">
        <v>1</v>
      </c>
      <c r="H399">
        <v>3</v>
      </c>
      <c r="I399" t="s">
        <v>151</v>
      </c>
      <c r="J399" t="s">
        <v>6</v>
      </c>
      <c r="K399" t="s">
        <v>290</v>
      </c>
      <c r="L399">
        <v>1371</v>
      </c>
      <c r="N399">
        <v>1013</v>
      </c>
      <c r="O399" t="s">
        <v>18</v>
      </c>
      <c r="P399" t="s">
        <v>18</v>
      </c>
      <c r="Q399">
        <v>1</v>
      </c>
      <c r="W399">
        <v>0</v>
      </c>
      <c r="X399">
        <v>-1657225101</v>
      </c>
      <c r="Y399">
        <v>1</v>
      </c>
      <c r="AA399">
        <v>7998.31</v>
      </c>
      <c r="AB399">
        <v>0</v>
      </c>
      <c r="AC399">
        <v>0</v>
      </c>
      <c r="AD399">
        <v>0</v>
      </c>
      <c r="AE399">
        <v>2265.81</v>
      </c>
      <c r="AF399">
        <v>0</v>
      </c>
      <c r="AG399">
        <v>0</v>
      </c>
      <c r="AH399">
        <v>0</v>
      </c>
      <c r="AI399">
        <v>3.53</v>
      </c>
      <c r="AJ399">
        <v>1</v>
      </c>
      <c r="AK399">
        <v>1</v>
      </c>
      <c r="AL399">
        <v>1</v>
      </c>
      <c r="AN399">
        <v>0</v>
      </c>
      <c r="AO399">
        <v>0</v>
      </c>
      <c r="AP399">
        <v>0</v>
      </c>
      <c r="AQ399">
        <v>0</v>
      </c>
      <c r="AR399">
        <v>0</v>
      </c>
      <c r="AS399" t="s">
        <v>6</v>
      </c>
      <c r="AT399">
        <v>1</v>
      </c>
      <c r="AU399" t="s">
        <v>6</v>
      </c>
      <c r="AV399">
        <v>0</v>
      </c>
      <c r="AW399">
        <v>1</v>
      </c>
      <c r="AX399">
        <v>-1</v>
      </c>
      <c r="AY399">
        <v>0</v>
      </c>
      <c r="AZ399">
        <v>0</v>
      </c>
      <c r="BA399" t="s">
        <v>6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Y399*Source!I168</f>
        <v>1</v>
      </c>
      <c r="CY399">
        <f t="shared" si="81"/>
        <v>7998.31</v>
      </c>
      <c r="CZ399">
        <f t="shared" si="82"/>
        <v>2265.81</v>
      </c>
      <c r="DA399">
        <f t="shared" si="83"/>
        <v>3.53</v>
      </c>
      <c r="DB399">
        <v>0</v>
      </c>
    </row>
    <row r="400" spans="1:106" x14ac:dyDescent="0.2">
      <c r="A400">
        <f>ROW(Source!A168)</f>
        <v>168</v>
      </c>
      <c r="B400">
        <v>16670161</v>
      </c>
      <c r="C400">
        <v>16670894</v>
      </c>
      <c r="D400">
        <v>0</v>
      </c>
      <c r="E400">
        <v>0</v>
      </c>
      <c r="F400">
        <v>1</v>
      </c>
      <c r="G400">
        <v>1</v>
      </c>
      <c r="H400">
        <v>3</v>
      </c>
      <c r="I400" t="s">
        <v>151</v>
      </c>
      <c r="J400" t="s">
        <v>6</v>
      </c>
      <c r="K400" t="s">
        <v>293</v>
      </c>
      <c r="L400">
        <v>1371</v>
      </c>
      <c r="N400">
        <v>1013</v>
      </c>
      <c r="O400" t="s">
        <v>18</v>
      </c>
      <c r="P400" t="s">
        <v>18</v>
      </c>
      <c r="Q400">
        <v>1</v>
      </c>
      <c r="W400">
        <v>0</v>
      </c>
      <c r="X400">
        <v>800320216</v>
      </c>
      <c r="Y400">
        <v>1</v>
      </c>
      <c r="AA400">
        <v>3999.14</v>
      </c>
      <c r="AB400">
        <v>0</v>
      </c>
      <c r="AC400">
        <v>0</v>
      </c>
      <c r="AD400">
        <v>0</v>
      </c>
      <c r="AE400">
        <v>1132.9000000000001</v>
      </c>
      <c r="AF400">
        <v>0</v>
      </c>
      <c r="AG400">
        <v>0</v>
      </c>
      <c r="AH400">
        <v>0</v>
      </c>
      <c r="AI400">
        <v>3.53</v>
      </c>
      <c r="AJ400">
        <v>1</v>
      </c>
      <c r="AK400">
        <v>1</v>
      </c>
      <c r="AL400">
        <v>1</v>
      </c>
      <c r="AN400">
        <v>0</v>
      </c>
      <c r="AO400">
        <v>0</v>
      </c>
      <c r="AP400">
        <v>0</v>
      </c>
      <c r="AQ400">
        <v>0</v>
      </c>
      <c r="AR400">
        <v>0</v>
      </c>
      <c r="AS400" t="s">
        <v>6</v>
      </c>
      <c r="AT400">
        <v>1</v>
      </c>
      <c r="AU400" t="s">
        <v>6</v>
      </c>
      <c r="AV400">
        <v>0</v>
      </c>
      <c r="AW400">
        <v>1</v>
      </c>
      <c r="AX400">
        <v>-1</v>
      </c>
      <c r="AY400">
        <v>0</v>
      </c>
      <c r="AZ400">
        <v>0</v>
      </c>
      <c r="BA400" t="s">
        <v>6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Y400*Source!I168</f>
        <v>1</v>
      </c>
      <c r="CY400">
        <f t="shared" si="81"/>
        <v>3999.14</v>
      </c>
      <c r="CZ400">
        <f t="shared" si="82"/>
        <v>1132.9000000000001</v>
      </c>
      <c r="DA400">
        <f t="shared" si="83"/>
        <v>3.53</v>
      </c>
      <c r="DB400">
        <v>0</v>
      </c>
    </row>
    <row r="401" spans="1:106" x14ac:dyDescent="0.2">
      <c r="A401">
        <f>ROW(Source!A168)</f>
        <v>168</v>
      </c>
      <c r="B401">
        <v>16670161</v>
      </c>
      <c r="C401">
        <v>16670894</v>
      </c>
      <c r="D401">
        <v>0</v>
      </c>
      <c r="E401">
        <v>0</v>
      </c>
      <c r="F401">
        <v>1</v>
      </c>
      <c r="G401">
        <v>1</v>
      </c>
      <c r="H401">
        <v>3</v>
      </c>
      <c r="I401" t="s">
        <v>151</v>
      </c>
      <c r="J401" t="s">
        <v>6</v>
      </c>
      <c r="K401" t="s">
        <v>296</v>
      </c>
      <c r="L401">
        <v>1371</v>
      </c>
      <c r="N401">
        <v>1013</v>
      </c>
      <c r="O401" t="s">
        <v>18</v>
      </c>
      <c r="P401" t="s">
        <v>18</v>
      </c>
      <c r="Q401">
        <v>1</v>
      </c>
      <c r="W401">
        <v>0</v>
      </c>
      <c r="X401">
        <v>-1467412663</v>
      </c>
      <c r="Y401">
        <v>1</v>
      </c>
      <c r="AA401">
        <v>25451.69</v>
      </c>
      <c r="AB401">
        <v>0</v>
      </c>
      <c r="AC401">
        <v>0</v>
      </c>
      <c r="AD401">
        <v>0</v>
      </c>
      <c r="AE401">
        <v>7210.11</v>
      </c>
      <c r="AF401">
        <v>0</v>
      </c>
      <c r="AG401">
        <v>0</v>
      </c>
      <c r="AH401">
        <v>0</v>
      </c>
      <c r="AI401">
        <v>3.53</v>
      </c>
      <c r="AJ401">
        <v>1</v>
      </c>
      <c r="AK401">
        <v>1</v>
      </c>
      <c r="AL401">
        <v>1</v>
      </c>
      <c r="AN401">
        <v>0</v>
      </c>
      <c r="AO401">
        <v>0</v>
      </c>
      <c r="AP401">
        <v>0</v>
      </c>
      <c r="AQ401">
        <v>0</v>
      </c>
      <c r="AR401">
        <v>0</v>
      </c>
      <c r="AS401" t="s">
        <v>6</v>
      </c>
      <c r="AT401">
        <v>1</v>
      </c>
      <c r="AU401" t="s">
        <v>6</v>
      </c>
      <c r="AV401">
        <v>0</v>
      </c>
      <c r="AW401">
        <v>1</v>
      </c>
      <c r="AX401">
        <v>-1</v>
      </c>
      <c r="AY401">
        <v>0</v>
      </c>
      <c r="AZ401">
        <v>0</v>
      </c>
      <c r="BA401" t="s">
        <v>6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Y401*Source!I168</f>
        <v>1</v>
      </c>
      <c r="CY401">
        <f t="shared" si="81"/>
        <v>25451.69</v>
      </c>
      <c r="CZ401">
        <f t="shared" si="82"/>
        <v>7210.11</v>
      </c>
      <c r="DA401">
        <f t="shared" si="83"/>
        <v>3.53</v>
      </c>
      <c r="DB401">
        <v>0</v>
      </c>
    </row>
    <row r="402" spans="1:106" x14ac:dyDescent="0.2">
      <c r="A402">
        <f>ROW(Source!A168)</f>
        <v>168</v>
      </c>
      <c r="B402">
        <v>16670161</v>
      </c>
      <c r="C402">
        <v>16670894</v>
      </c>
      <c r="D402">
        <v>0</v>
      </c>
      <c r="E402">
        <v>0</v>
      </c>
      <c r="F402">
        <v>1</v>
      </c>
      <c r="G402">
        <v>1</v>
      </c>
      <c r="H402">
        <v>3</v>
      </c>
      <c r="I402" t="s">
        <v>151</v>
      </c>
      <c r="J402" t="s">
        <v>6</v>
      </c>
      <c r="K402" t="s">
        <v>299</v>
      </c>
      <c r="L402">
        <v>1371</v>
      </c>
      <c r="N402">
        <v>1013</v>
      </c>
      <c r="O402" t="s">
        <v>18</v>
      </c>
      <c r="P402" t="s">
        <v>18</v>
      </c>
      <c r="Q402">
        <v>1</v>
      </c>
      <c r="W402">
        <v>0</v>
      </c>
      <c r="X402">
        <v>1452471379</v>
      </c>
      <c r="Y402">
        <v>1</v>
      </c>
      <c r="AA402">
        <v>4966.1099999999997</v>
      </c>
      <c r="AB402">
        <v>0</v>
      </c>
      <c r="AC402">
        <v>0</v>
      </c>
      <c r="AD402">
        <v>0</v>
      </c>
      <c r="AE402">
        <v>1406.83</v>
      </c>
      <c r="AF402">
        <v>0</v>
      </c>
      <c r="AG402">
        <v>0</v>
      </c>
      <c r="AH402">
        <v>0</v>
      </c>
      <c r="AI402">
        <v>3.53</v>
      </c>
      <c r="AJ402">
        <v>1</v>
      </c>
      <c r="AK402">
        <v>1</v>
      </c>
      <c r="AL402">
        <v>1</v>
      </c>
      <c r="AN402">
        <v>0</v>
      </c>
      <c r="AO402">
        <v>0</v>
      </c>
      <c r="AP402">
        <v>0</v>
      </c>
      <c r="AQ402">
        <v>0</v>
      </c>
      <c r="AR402">
        <v>0</v>
      </c>
      <c r="AS402" t="s">
        <v>6</v>
      </c>
      <c r="AT402">
        <v>1</v>
      </c>
      <c r="AU402" t="s">
        <v>6</v>
      </c>
      <c r="AV402">
        <v>0</v>
      </c>
      <c r="AW402">
        <v>1</v>
      </c>
      <c r="AX402">
        <v>-1</v>
      </c>
      <c r="AY402">
        <v>0</v>
      </c>
      <c r="AZ402">
        <v>0</v>
      </c>
      <c r="BA402" t="s">
        <v>6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Y402*Source!I168</f>
        <v>1</v>
      </c>
      <c r="CY402">
        <f t="shared" si="81"/>
        <v>4966.1099999999997</v>
      </c>
      <c r="CZ402">
        <f t="shared" si="82"/>
        <v>1406.83</v>
      </c>
      <c r="DA402">
        <f t="shared" si="83"/>
        <v>3.53</v>
      </c>
      <c r="DB402">
        <v>0</v>
      </c>
    </row>
    <row r="403" spans="1:106" x14ac:dyDescent="0.2">
      <c r="A403">
        <f>ROW(Source!A168)</f>
        <v>168</v>
      </c>
      <c r="B403">
        <v>16670161</v>
      </c>
      <c r="C403">
        <v>16670894</v>
      </c>
      <c r="D403">
        <v>0</v>
      </c>
      <c r="E403">
        <v>0</v>
      </c>
      <c r="F403">
        <v>1</v>
      </c>
      <c r="G403">
        <v>1</v>
      </c>
      <c r="H403">
        <v>3</v>
      </c>
      <c r="I403" t="s">
        <v>151</v>
      </c>
      <c r="J403" t="s">
        <v>6</v>
      </c>
      <c r="K403" t="s">
        <v>302</v>
      </c>
      <c r="L403">
        <v>1371</v>
      </c>
      <c r="N403">
        <v>1013</v>
      </c>
      <c r="O403" t="s">
        <v>18</v>
      </c>
      <c r="P403" t="s">
        <v>18</v>
      </c>
      <c r="Q403">
        <v>1</v>
      </c>
      <c r="W403">
        <v>0</v>
      </c>
      <c r="X403">
        <v>-769078465</v>
      </c>
      <c r="Y403">
        <v>1</v>
      </c>
      <c r="AA403">
        <v>517.11</v>
      </c>
      <c r="AB403">
        <v>0</v>
      </c>
      <c r="AC403">
        <v>0</v>
      </c>
      <c r="AD403">
        <v>0</v>
      </c>
      <c r="AE403">
        <v>146.49</v>
      </c>
      <c r="AF403">
        <v>0</v>
      </c>
      <c r="AG403">
        <v>0</v>
      </c>
      <c r="AH403">
        <v>0</v>
      </c>
      <c r="AI403">
        <v>3.53</v>
      </c>
      <c r="AJ403">
        <v>1</v>
      </c>
      <c r="AK403">
        <v>1</v>
      </c>
      <c r="AL403">
        <v>1</v>
      </c>
      <c r="AN403">
        <v>0</v>
      </c>
      <c r="AO403">
        <v>0</v>
      </c>
      <c r="AP403">
        <v>0</v>
      </c>
      <c r="AQ403">
        <v>0</v>
      </c>
      <c r="AR403">
        <v>0</v>
      </c>
      <c r="AS403" t="s">
        <v>6</v>
      </c>
      <c r="AT403">
        <v>1</v>
      </c>
      <c r="AU403" t="s">
        <v>6</v>
      </c>
      <c r="AV403">
        <v>0</v>
      </c>
      <c r="AW403">
        <v>1</v>
      </c>
      <c r="AX403">
        <v>-1</v>
      </c>
      <c r="AY403">
        <v>0</v>
      </c>
      <c r="AZ403">
        <v>0</v>
      </c>
      <c r="BA403" t="s">
        <v>6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Y403*Source!I168</f>
        <v>1</v>
      </c>
      <c r="CY403">
        <f t="shared" si="81"/>
        <v>517.11</v>
      </c>
      <c r="CZ403">
        <f t="shared" si="82"/>
        <v>146.49</v>
      </c>
      <c r="DA403">
        <f t="shared" si="83"/>
        <v>3.53</v>
      </c>
      <c r="DB403">
        <v>0</v>
      </c>
    </row>
    <row r="404" spans="1:106" x14ac:dyDescent="0.2">
      <c r="A404">
        <f>ROW(Source!A168)</f>
        <v>168</v>
      </c>
      <c r="B404">
        <v>16670161</v>
      </c>
      <c r="C404">
        <v>16670894</v>
      </c>
      <c r="D404">
        <v>0</v>
      </c>
      <c r="E404">
        <v>0</v>
      </c>
      <c r="F404">
        <v>1</v>
      </c>
      <c r="G404">
        <v>1</v>
      </c>
      <c r="H404">
        <v>3</v>
      </c>
      <c r="I404" t="s">
        <v>151</v>
      </c>
      <c r="J404" t="s">
        <v>6</v>
      </c>
      <c r="K404" t="s">
        <v>305</v>
      </c>
      <c r="L404">
        <v>1371</v>
      </c>
      <c r="N404">
        <v>1013</v>
      </c>
      <c r="O404" t="s">
        <v>18</v>
      </c>
      <c r="P404" t="s">
        <v>18</v>
      </c>
      <c r="Q404">
        <v>1</v>
      </c>
      <c r="W404">
        <v>0</v>
      </c>
      <c r="X404">
        <v>2057419615</v>
      </c>
      <c r="Y404">
        <v>1</v>
      </c>
      <c r="AA404">
        <v>36845.75</v>
      </c>
      <c r="AB404">
        <v>0</v>
      </c>
      <c r="AC404">
        <v>0</v>
      </c>
      <c r="AD404">
        <v>0</v>
      </c>
      <c r="AE404">
        <v>10437.89</v>
      </c>
      <c r="AF404">
        <v>0</v>
      </c>
      <c r="AG404">
        <v>0</v>
      </c>
      <c r="AH404">
        <v>0</v>
      </c>
      <c r="AI404">
        <v>3.53</v>
      </c>
      <c r="AJ404">
        <v>1</v>
      </c>
      <c r="AK404">
        <v>1</v>
      </c>
      <c r="AL404">
        <v>1</v>
      </c>
      <c r="AN404">
        <v>0</v>
      </c>
      <c r="AO404">
        <v>0</v>
      </c>
      <c r="AP404">
        <v>0</v>
      </c>
      <c r="AQ404">
        <v>0</v>
      </c>
      <c r="AR404">
        <v>0</v>
      </c>
      <c r="AS404" t="s">
        <v>6</v>
      </c>
      <c r="AT404">
        <v>1</v>
      </c>
      <c r="AU404" t="s">
        <v>6</v>
      </c>
      <c r="AV404">
        <v>0</v>
      </c>
      <c r="AW404">
        <v>1</v>
      </c>
      <c r="AX404">
        <v>-1</v>
      </c>
      <c r="AY404">
        <v>0</v>
      </c>
      <c r="AZ404">
        <v>0</v>
      </c>
      <c r="BA404" t="s">
        <v>6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Y404*Source!I168</f>
        <v>1</v>
      </c>
      <c r="CY404">
        <f t="shared" si="81"/>
        <v>36845.75</v>
      </c>
      <c r="CZ404">
        <f t="shared" si="82"/>
        <v>10437.89</v>
      </c>
      <c r="DA404">
        <f t="shared" si="83"/>
        <v>3.53</v>
      </c>
      <c r="DB404">
        <v>0</v>
      </c>
    </row>
    <row r="405" spans="1:106" x14ac:dyDescent="0.2">
      <c r="A405">
        <f>ROW(Source!A220)</f>
        <v>220</v>
      </c>
      <c r="B405">
        <v>16670159</v>
      </c>
      <c r="C405">
        <v>16670933</v>
      </c>
      <c r="D405">
        <v>15430397</v>
      </c>
      <c r="E405">
        <v>1</v>
      </c>
      <c r="F405">
        <v>1</v>
      </c>
      <c r="G405">
        <v>1</v>
      </c>
      <c r="H405">
        <v>1</v>
      </c>
      <c r="I405" t="s">
        <v>642</v>
      </c>
      <c r="J405" t="s">
        <v>6</v>
      </c>
      <c r="K405" t="s">
        <v>643</v>
      </c>
      <c r="L405">
        <v>1191</v>
      </c>
      <c r="N405">
        <v>1013</v>
      </c>
      <c r="O405" t="s">
        <v>466</v>
      </c>
      <c r="P405" t="s">
        <v>466</v>
      </c>
      <c r="Q405">
        <v>1</v>
      </c>
      <c r="W405">
        <v>0</v>
      </c>
      <c r="X405">
        <v>-1081351934</v>
      </c>
      <c r="Y405">
        <v>4.49</v>
      </c>
      <c r="AA405">
        <v>0</v>
      </c>
      <c r="AB405">
        <v>0</v>
      </c>
      <c r="AC405">
        <v>0</v>
      </c>
      <c r="AD405">
        <v>9.4</v>
      </c>
      <c r="AE405">
        <v>0</v>
      </c>
      <c r="AF405">
        <v>0</v>
      </c>
      <c r="AG405">
        <v>0</v>
      </c>
      <c r="AH405">
        <v>9.4</v>
      </c>
      <c r="AI405">
        <v>1</v>
      </c>
      <c r="AJ405">
        <v>1</v>
      </c>
      <c r="AK405">
        <v>1</v>
      </c>
      <c r="AL405">
        <v>1</v>
      </c>
      <c r="AN405">
        <v>0</v>
      </c>
      <c r="AO405">
        <v>1</v>
      </c>
      <c r="AP405">
        <v>0</v>
      </c>
      <c r="AQ405">
        <v>0</v>
      </c>
      <c r="AR405">
        <v>0</v>
      </c>
      <c r="AS405" t="s">
        <v>6</v>
      </c>
      <c r="AT405">
        <v>4.49</v>
      </c>
      <c r="AU405" t="s">
        <v>6</v>
      </c>
      <c r="AV405">
        <v>1</v>
      </c>
      <c r="AW405">
        <v>2</v>
      </c>
      <c r="AX405">
        <v>16670945</v>
      </c>
      <c r="AY405">
        <v>1</v>
      </c>
      <c r="AZ405">
        <v>0</v>
      </c>
      <c r="BA405">
        <v>339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Y405*Source!I220</f>
        <v>32.777000000000001</v>
      </c>
      <c r="CY405">
        <f>AD405</f>
        <v>9.4</v>
      </c>
      <c r="CZ405">
        <f>AH405</f>
        <v>9.4</v>
      </c>
      <c r="DA405">
        <f>AL405</f>
        <v>1</v>
      </c>
      <c r="DB405">
        <v>0</v>
      </c>
    </row>
    <row r="406" spans="1:106" x14ac:dyDescent="0.2">
      <c r="A406">
        <f>ROW(Source!A220)</f>
        <v>220</v>
      </c>
      <c r="B406">
        <v>16670159</v>
      </c>
      <c r="C406">
        <v>16670933</v>
      </c>
      <c r="D406">
        <v>15430395</v>
      </c>
      <c r="E406">
        <v>1</v>
      </c>
      <c r="F406">
        <v>1</v>
      </c>
      <c r="G406">
        <v>1</v>
      </c>
      <c r="H406">
        <v>1</v>
      </c>
      <c r="I406" t="s">
        <v>501</v>
      </c>
      <c r="J406" t="s">
        <v>6</v>
      </c>
      <c r="K406" t="s">
        <v>502</v>
      </c>
      <c r="L406">
        <v>1191</v>
      </c>
      <c r="N406">
        <v>1013</v>
      </c>
      <c r="O406" t="s">
        <v>466</v>
      </c>
      <c r="P406" t="s">
        <v>466</v>
      </c>
      <c r="Q406">
        <v>1</v>
      </c>
      <c r="W406">
        <v>0</v>
      </c>
      <c r="X406">
        <v>-1417349443</v>
      </c>
      <c r="Y406">
        <v>0.02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1</v>
      </c>
      <c r="AJ406">
        <v>1</v>
      </c>
      <c r="AK406">
        <v>1</v>
      </c>
      <c r="AL406">
        <v>1</v>
      </c>
      <c r="AN406">
        <v>0</v>
      </c>
      <c r="AO406">
        <v>1</v>
      </c>
      <c r="AP406">
        <v>0</v>
      </c>
      <c r="AQ406">
        <v>0</v>
      </c>
      <c r="AR406">
        <v>0</v>
      </c>
      <c r="AS406" t="s">
        <v>6</v>
      </c>
      <c r="AT406">
        <v>0.02</v>
      </c>
      <c r="AU406" t="s">
        <v>6</v>
      </c>
      <c r="AV406">
        <v>2</v>
      </c>
      <c r="AW406">
        <v>2</v>
      </c>
      <c r="AX406">
        <v>16670946</v>
      </c>
      <c r="AY406">
        <v>1</v>
      </c>
      <c r="AZ406">
        <v>0</v>
      </c>
      <c r="BA406">
        <v>340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Y406*Source!I220</f>
        <v>0.14599999999999999</v>
      </c>
      <c r="CY406">
        <f>AD406</f>
        <v>0</v>
      </c>
      <c r="CZ406">
        <f>AH406</f>
        <v>0</v>
      </c>
      <c r="DA406">
        <f>AL406</f>
        <v>1</v>
      </c>
      <c r="DB406">
        <v>0</v>
      </c>
    </row>
    <row r="407" spans="1:106" x14ac:dyDescent="0.2">
      <c r="A407">
        <f>ROW(Source!A220)</f>
        <v>220</v>
      </c>
      <c r="B407">
        <v>16670159</v>
      </c>
      <c r="C407">
        <v>16670933</v>
      </c>
      <c r="D407">
        <v>15247680</v>
      </c>
      <c r="E407">
        <v>1</v>
      </c>
      <c r="F407">
        <v>1</v>
      </c>
      <c r="G407">
        <v>1</v>
      </c>
      <c r="H407">
        <v>2</v>
      </c>
      <c r="I407" t="s">
        <v>525</v>
      </c>
      <c r="J407" t="s">
        <v>526</v>
      </c>
      <c r="K407" t="s">
        <v>527</v>
      </c>
      <c r="L407">
        <v>1368</v>
      </c>
      <c r="N407">
        <v>1011</v>
      </c>
      <c r="O407" t="s">
        <v>506</v>
      </c>
      <c r="P407" t="s">
        <v>506</v>
      </c>
      <c r="Q407">
        <v>1</v>
      </c>
      <c r="W407">
        <v>0</v>
      </c>
      <c r="X407">
        <v>-1718674368</v>
      </c>
      <c r="Y407">
        <v>0.01</v>
      </c>
      <c r="AA407">
        <v>0</v>
      </c>
      <c r="AB407">
        <v>111.99</v>
      </c>
      <c r="AC407">
        <v>13.5</v>
      </c>
      <c r="AD407">
        <v>0</v>
      </c>
      <c r="AE407">
        <v>0</v>
      </c>
      <c r="AF407">
        <v>111.99</v>
      </c>
      <c r="AG407">
        <v>13.5</v>
      </c>
      <c r="AH407">
        <v>0</v>
      </c>
      <c r="AI407">
        <v>1</v>
      </c>
      <c r="AJ407">
        <v>1</v>
      </c>
      <c r="AK407">
        <v>1</v>
      </c>
      <c r="AL407">
        <v>1</v>
      </c>
      <c r="AN407">
        <v>0</v>
      </c>
      <c r="AO407">
        <v>1</v>
      </c>
      <c r="AP407">
        <v>0</v>
      </c>
      <c r="AQ407">
        <v>0</v>
      </c>
      <c r="AR407">
        <v>0</v>
      </c>
      <c r="AS407" t="s">
        <v>6</v>
      </c>
      <c r="AT407">
        <v>0.01</v>
      </c>
      <c r="AU407" t="s">
        <v>6</v>
      </c>
      <c r="AV407">
        <v>0</v>
      </c>
      <c r="AW407">
        <v>2</v>
      </c>
      <c r="AX407">
        <v>16670947</v>
      </c>
      <c r="AY407">
        <v>1</v>
      </c>
      <c r="AZ407">
        <v>0</v>
      </c>
      <c r="BA407">
        <v>341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Y407*Source!I220</f>
        <v>7.2999999999999995E-2</v>
      </c>
      <c r="CY407">
        <f>AB407</f>
        <v>111.99</v>
      </c>
      <c r="CZ407">
        <f>AF407</f>
        <v>111.99</v>
      </c>
      <c r="DA407">
        <f>AJ407</f>
        <v>1</v>
      </c>
      <c r="DB407">
        <v>0</v>
      </c>
    </row>
    <row r="408" spans="1:106" x14ac:dyDescent="0.2">
      <c r="A408">
        <f>ROW(Source!A220)</f>
        <v>220</v>
      </c>
      <c r="B408">
        <v>16670159</v>
      </c>
      <c r="C408">
        <v>16670933</v>
      </c>
      <c r="D408">
        <v>15249073</v>
      </c>
      <c r="E408">
        <v>1</v>
      </c>
      <c r="F408">
        <v>1</v>
      </c>
      <c r="G408">
        <v>1</v>
      </c>
      <c r="H408">
        <v>2</v>
      </c>
      <c r="I408" t="s">
        <v>528</v>
      </c>
      <c r="J408" t="s">
        <v>529</v>
      </c>
      <c r="K408" t="s">
        <v>530</v>
      </c>
      <c r="L408">
        <v>1368</v>
      </c>
      <c r="N408">
        <v>1011</v>
      </c>
      <c r="O408" t="s">
        <v>506</v>
      </c>
      <c r="P408" t="s">
        <v>506</v>
      </c>
      <c r="Q408">
        <v>1</v>
      </c>
      <c r="W408">
        <v>0</v>
      </c>
      <c r="X408">
        <v>1372534845</v>
      </c>
      <c r="Y408">
        <v>0.01</v>
      </c>
      <c r="AA408">
        <v>0</v>
      </c>
      <c r="AB408">
        <v>65.709999999999994</v>
      </c>
      <c r="AC408">
        <v>11.6</v>
      </c>
      <c r="AD408">
        <v>0</v>
      </c>
      <c r="AE408">
        <v>0</v>
      </c>
      <c r="AF408">
        <v>65.709999999999994</v>
      </c>
      <c r="AG408">
        <v>11.6</v>
      </c>
      <c r="AH408">
        <v>0</v>
      </c>
      <c r="AI408">
        <v>1</v>
      </c>
      <c r="AJ408">
        <v>1</v>
      </c>
      <c r="AK408">
        <v>1</v>
      </c>
      <c r="AL408">
        <v>1</v>
      </c>
      <c r="AN408">
        <v>0</v>
      </c>
      <c r="AO408">
        <v>1</v>
      </c>
      <c r="AP408">
        <v>0</v>
      </c>
      <c r="AQ408">
        <v>0</v>
      </c>
      <c r="AR408">
        <v>0</v>
      </c>
      <c r="AS408" t="s">
        <v>6</v>
      </c>
      <c r="AT408">
        <v>0.01</v>
      </c>
      <c r="AU408" t="s">
        <v>6</v>
      </c>
      <c r="AV408">
        <v>0</v>
      </c>
      <c r="AW408">
        <v>2</v>
      </c>
      <c r="AX408">
        <v>16670948</v>
      </c>
      <c r="AY408">
        <v>1</v>
      </c>
      <c r="AZ408">
        <v>0</v>
      </c>
      <c r="BA408">
        <v>342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Y408*Source!I220</f>
        <v>7.2999999999999995E-2</v>
      </c>
      <c r="CY408">
        <f>AB408</f>
        <v>65.709999999999994</v>
      </c>
      <c r="CZ408">
        <f>AF408</f>
        <v>65.709999999999994</v>
      </c>
      <c r="DA408">
        <f>AJ408</f>
        <v>1</v>
      </c>
      <c r="DB408">
        <v>0</v>
      </c>
    </row>
    <row r="409" spans="1:106" x14ac:dyDescent="0.2">
      <c r="A409">
        <f>ROW(Source!A220)</f>
        <v>220</v>
      </c>
      <c r="B409">
        <v>16670159</v>
      </c>
      <c r="C409">
        <v>16670933</v>
      </c>
      <c r="D409">
        <v>15167588</v>
      </c>
      <c r="E409">
        <v>1</v>
      </c>
      <c r="F409">
        <v>1</v>
      </c>
      <c r="G409">
        <v>1</v>
      </c>
      <c r="H409">
        <v>3</v>
      </c>
      <c r="I409" t="s">
        <v>610</v>
      </c>
      <c r="J409" t="s">
        <v>611</v>
      </c>
      <c r="K409" t="s">
        <v>612</v>
      </c>
      <c r="L409">
        <v>1346</v>
      </c>
      <c r="N409">
        <v>1009</v>
      </c>
      <c r="O409" t="s">
        <v>470</v>
      </c>
      <c r="P409" t="s">
        <v>470</v>
      </c>
      <c r="Q409">
        <v>1</v>
      </c>
      <c r="W409">
        <v>0</v>
      </c>
      <c r="X409">
        <v>-1088866022</v>
      </c>
      <c r="Y409">
        <v>0.16</v>
      </c>
      <c r="AA409">
        <v>30.4</v>
      </c>
      <c r="AB409">
        <v>0</v>
      </c>
      <c r="AC409">
        <v>0</v>
      </c>
      <c r="AD409">
        <v>0</v>
      </c>
      <c r="AE409">
        <v>30.4</v>
      </c>
      <c r="AF409">
        <v>0</v>
      </c>
      <c r="AG409">
        <v>0</v>
      </c>
      <c r="AH409">
        <v>0</v>
      </c>
      <c r="AI409">
        <v>1</v>
      </c>
      <c r="AJ409">
        <v>1</v>
      </c>
      <c r="AK409">
        <v>1</v>
      </c>
      <c r="AL409">
        <v>1</v>
      </c>
      <c r="AN409">
        <v>0</v>
      </c>
      <c r="AO409">
        <v>1</v>
      </c>
      <c r="AP409">
        <v>0</v>
      </c>
      <c r="AQ409">
        <v>0</v>
      </c>
      <c r="AR409">
        <v>0</v>
      </c>
      <c r="AS409" t="s">
        <v>6</v>
      </c>
      <c r="AT409">
        <v>0.16</v>
      </c>
      <c r="AU409" t="s">
        <v>6</v>
      </c>
      <c r="AV409">
        <v>0</v>
      </c>
      <c r="AW409">
        <v>2</v>
      </c>
      <c r="AX409">
        <v>16670949</v>
      </c>
      <c r="AY409">
        <v>1</v>
      </c>
      <c r="AZ409">
        <v>0</v>
      </c>
      <c r="BA409">
        <v>343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Y409*Source!I220</f>
        <v>1.1679999999999999</v>
      </c>
      <c r="CY409">
        <f t="shared" ref="CY409:CY415" si="84">AA409</f>
        <v>30.4</v>
      </c>
      <c r="CZ409">
        <f t="shared" ref="CZ409:CZ415" si="85">AE409</f>
        <v>30.4</v>
      </c>
      <c r="DA409">
        <f t="shared" ref="DA409:DA415" si="86">AI409</f>
        <v>1</v>
      </c>
      <c r="DB409">
        <v>0</v>
      </c>
    </row>
    <row r="410" spans="1:106" x14ac:dyDescent="0.2">
      <c r="A410">
        <f>ROW(Source!A220)</f>
        <v>220</v>
      </c>
      <c r="B410">
        <v>16670159</v>
      </c>
      <c r="C410">
        <v>16670933</v>
      </c>
      <c r="D410">
        <v>15167867</v>
      </c>
      <c r="E410">
        <v>1</v>
      </c>
      <c r="F410">
        <v>1</v>
      </c>
      <c r="G410">
        <v>1</v>
      </c>
      <c r="H410">
        <v>3</v>
      </c>
      <c r="I410" t="s">
        <v>644</v>
      </c>
      <c r="J410" t="s">
        <v>645</v>
      </c>
      <c r="K410" t="s">
        <v>646</v>
      </c>
      <c r="L410">
        <v>1348</v>
      </c>
      <c r="N410">
        <v>1009</v>
      </c>
      <c r="O410" t="s">
        <v>477</v>
      </c>
      <c r="P410" t="s">
        <v>477</v>
      </c>
      <c r="Q410">
        <v>1000</v>
      </c>
      <c r="W410">
        <v>0</v>
      </c>
      <c r="X410">
        <v>1012095217</v>
      </c>
      <c r="Y410">
        <v>4.2999999999999999E-4</v>
      </c>
      <c r="AA410">
        <v>1820</v>
      </c>
      <c r="AB410">
        <v>0</v>
      </c>
      <c r="AC410">
        <v>0</v>
      </c>
      <c r="AD410">
        <v>0</v>
      </c>
      <c r="AE410">
        <v>1820</v>
      </c>
      <c r="AF410">
        <v>0</v>
      </c>
      <c r="AG410">
        <v>0</v>
      </c>
      <c r="AH410">
        <v>0</v>
      </c>
      <c r="AI410">
        <v>1</v>
      </c>
      <c r="AJ410">
        <v>1</v>
      </c>
      <c r="AK410">
        <v>1</v>
      </c>
      <c r="AL410">
        <v>1</v>
      </c>
      <c r="AN410">
        <v>0</v>
      </c>
      <c r="AO410">
        <v>1</v>
      </c>
      <c r="AP410">
        <v>0</v>
      </c>
      <c r="AQ410">
        <v>0</v>
      </c>
      <c r="AR410">
        <v>0</v>
      </c>
      <c r="AS410" t="s">
        <v>6</v>
      </c>
      <c r="AT410">
        <v>4.2999999999999999E-4</v>
      </c>
      <c r="AU410" t="s">
        <v>6</v>
      </c>
      <c r="AV410">
        <v>0</v>
      </c>
      <c r="AW410">
        <v>2</v>
      </c>
      <c r="AX410">
        <v>16670950</v>
      </c>
      <c r="AY410">
        <v>1</v>
      </c>
      <c r="AZ410">
        <v>0</v>
      </c>
      <c r="BA410">
        <v>344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Y410*Source!I220</f>
        <v>3.1389999999999999E-3</v>
      </c>
      <c r="CY410">
        <f t="shared" si="84"/>
        <v>1820</v>
      </c>
      <c r="CZ410">
        <f t="shared" si="85"/>
        <v>1820</v>
      </c>
      <c r="DA410">
        <f t="shared" si="86"/>
        <v>1</v>
      </c>
      <c r="DB410">
        <v>0</v>
      </c>
    </row>
    <row r="411" spans="1:106" x14ac:dyDescent="0.2">
      <c r="A411">
        <f>ROW(Source!A220)</f>
        <v>220</v>
      </c>
      <c r="B411">
        <v>16670159</v>
      </c>
      <c r="C411">
        <v>16670933</v>
      </c>
      <c r="D411">
        <v>15203834</v>
      </c>
      <c r="E411">
        <v>1</v>
      </c>
      <c r="F411">
        <v>1</v>
      </c>
      <c r="G411">
        <v>1</v>
      </c>
      <c r="H411">
        <v>3</v>
      </c>
      <c r="I411" t="s">
        <v>543</v>
      </c>
      <c r="J411" t="s">
        <v>544</v>
      </c>
      <c r="K411" t="s">
        <v>545</v>
      </c>
      <c r="L411">
        <v>1346</v>
      </c>
      <c r="N411">
        <v>1009</v>
      </c>
      <c r="O411" t="s">
        <v>470</v>
      </c>
      <c r="P411" t="s">
        <v>470</v>
      </c>
      <c r="Q411">
        <v>1</v>
      </c>
      <c r="W411">
        <v>0</v>
      </c>
      <c r="X411">
        <v>210558753</v>
      </c>
      <c r="Y411">
        <v>0.02</v>
      </c>
      <c r="AA411">
        <v>28.6</v>
      </c>
      <c r="AB411">
        <v>0</v>
      </c>
      <c r="AC411">
        <v>0</v>
      </c>
      <c r="AD411">
        <v>0</v>
      </c>
      <c r="AE411">
        <v>28.6</v>
      </c>
      <c r="AF411">
        <v>0</v>
      </c>
      <c r="AG411">
        <v>0</v>
      </c>
      <c r="AH411">
        <v>0</v>
      </c>
      <c r="AI411">
        <v>1</v>
      </c>
      <c r="AJ411">
        <v>1</v>
      </c>
      <c r="AK411">
        <v>1</v>
      </c>
      <c r="AL411">
        <v>1</v>
      </c>
      <c r="AN411">
        <v>0</v>
      </c>
      <c r="AO411">
        <v>1</v>
      </c>
      <c r="AP411">
        <v>0</v>
      </c>
      <c r="AQ411">
        <v>0</v>
      </c>
      <c r="AR411">
        <v>0</v>
      </c>
      <c r="AS411" t="s">
        <v>6</v>
      </c>
      <c r="AT411">
        <v>0.02</v>
      </c>
      <c r="AU411" t="s">
        <v>6</v>
      </c>
      <c r="AV411">
        <v>0</v>
      </c>
      <c r="AW411">
        <v>2</v>
      </c>
      <c r="AX411">
        <v>16670951</v>
      </c>
      <c r="AY411">
        <v>1</v>
      </c>
      <c r="AZ411">
        <v>0</v>
      </c>
      <c r="BA411">
        <v>345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Y411*Source!I220</f>
        <v>0.14599999999999999</v>
      </c>
      <c r="CY411">
        <f t="shared" si="84"/>
        <v>28.6</v>
      </c>
      <c r="CZ411">
        <f t="shared" si="85"/>
        <v>28.6</v>
      </c>
      <c r="DA411">
        <f t="shared" si="86"/>
        <v>1</v>
      </c>
      <c r="DB411">
        <v>0</v>
      </c>
    </row>
    <row r="412" spans="1:106" x14ac:dyDescent="0.2">
      <c r="A412">
        <f>ROW(Source!A220)</f>
        <v>220</v>
      </c>
      <c r="B412">
        <v>16670159</v>
      </c>
      <c r="C412">
        <v>16670933</v>
      </c>
      <c r="D412">
        <v>15217525</v>
      </c>
      <c r="E412">
        <v>1</v>
      </c>
      <c r="F412">
        <v>1</v>
      </c>
      <c r="G412">
        <v>1</v>
      </c>
      <c r="H412">
        <v>3</v>
      </c>
      <c r="I412" t="s">
        <v>647</v>
      </c>
      <c r="J412" t="s">
        <v>648</v>
      </c>
      <c r="K412" t="s">
        <v>649</v>
      </c>
      <c r="L412">
        <v>1355</v>
      </c>
      <c r="N412">
        <v>1010</v>
      </c>
      <c r="O412" t="s">
        <v>371</v>
      </c>
      <c r="P412" t="s">
        <v>371</v>
      </c>
      <c r="Q412">
        <v>100</v>
      </c>
      <c r="W412">
        <v>0</v>
      </c>
      <c r="X412">
        <v>-949315932</v>
      </c>
      <c r="Y412">
        <v>0.05</v>
      </c>
      <c r="AA412">
        <v>66</v>
      </c>
      <c r="AB412">
        <v>0</v>
      </c>
      <c r="AC412">
        <v>0</v>
      </c>
      <c r="AD412">
        <v>0</v>
      </c>
      <c r="AE412">
        <v>66</v>
      </c>
      <c r="AF412">
        <v>0</v>
      </c>
      <c r="AG412">
        <v>0</v>
      </c>
      <c r="AH412">
        <v>0</v>
      </c>
      <c r="AI412">
        <v>1</v>
      </c>
      <c r="AJ412">
        <v>1</v>
      </c>
      <c r="AK412">
        <v>1</v>
      </c>
      <c r="AL412">
        <v>1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6</v>
      </c>
      <c r="AT412">
        <v>0.05</v>
      </c>
      <c r="AU412" t="s">
        <v>6</v>
      </c>
      <c r="AV412">
        <v>0</v>
      </c>
      <c r="AW412">
        <v>2</v>
      </c>
      <c r="AX412">
        <v>16670952</v>
      </c>
      <c r="AY412">
        <v>1</v>
      </c>
      <c r="AZ412">
        <v>0</v>
      </c>
      <c r="BA412">
        <v>346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Y412*Source!I220</f>
        <v>0.36499999999999999</v>
      </c>
      <c r="CY412">
        <f t="shared" si="84"/>
        <v>66</v>
      </c>
      <c r="CZ412">
        <f t="shared" si="85"/>
        <v>66</v>
      </c>
      <c r="DA412">
        <f t="shared" si="86"/>
        <v>1</v>
      </c>
      <c r="DB412">
        <v>0</v>
      </c>
    </row>
    <row r="413" spans="1:106" x14ac:dyDescent="0.2">
      <c r="A413">
        <f>ROW(Source!A220)</f>
        <v>220</v>
      </c>
      <c r="B413">
        <v>16670159</v>
      </c>
      <c r="C413">
        <v>16670933</v>
      </c>
      <c r="D413">
        <v>15217577</v>
      </c>
      <c r="E413">
        <v>1</v>
      </c>
      <c r="F413">
        <v>1</v>
      </c>
      <c r="G413">
        <v>1</v>
      </c>
      <c r="H413">
        <v>3</v>
      </c>
      <c r="I413" t="s">
        <v>650</v>
      </c>
      <c r="J413" t="s">
        <v>651</v>
      </c>
      <c r="K413" t="s">
        <v>652</v>
      </c>
      <c r="L413">
        <v>1356</v>
      </c>
      <c r="N413">
        <v>1010</v>
      </c>
      <c r="O413" t="s">
        <v>653</v>
      </c>
      <c r="P413" t="s">
        <v>653</v>
      </c>
      <c r="Q413">
        <v>1000</v>
      </c>
      <c r="W413">
        <v>0</v>
      </c>
      <c r="X413">
        <v>-1851878588</v>
      </c>
      <c r="Y413">
        <v>1.2200000000000001E-2</v>
      </c>
      <c r="AA413">
        <v>75.400000000000006</v>
      </c>
      <c r="AB413">
        <v>0</v>
      </c>
      <c r="AC413">
        <v>0</v>
      </c>
      <c r="AD413">
        <v>0</v>
      </c>
      <c r="AE413">
        <v>75.400000000000006</v>
      </c>
      <c r="AF413">
        <v>0</v>
      </c>
      <c r="AG413">
        <v>0</v>
      </c>
      <c r="AH413">
        <v>0</v>
      </c>
      <c r="AI413">
        <v>1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0</v>
      </c>
      <c r="AQ413">
        <v>0</v>
      </c>
      <c r="AR413">
        <v>0</v>
      </c>
      <c r="AS413" t="s">
        <v>6</v>
      </c>
      <c r="AT413">
        <v>1.2200000000000001E-2</v>
      </c>
      <c r="AU413" t="s">
        <v>6</v>
      </c>
      <c r="AV413">
        <v>0</v>
      </c>
      <c r="AW413">
        <v>2</v>
      </c>
      <c r="AX413">
        <v>16670953</v>
      </c>
      <c r="AY413">
        <v>1</v>
      </c>
      <c r="AZ413">
        <v>0</v>
      </c>
      <c r="BA413">
        <v>347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Y413*Source!I220</f>
        <v>8.906E-2</v>
      </c>
      <c r="CY413">
        <f t="shared" si="84"/>
        <v>75.400000000000006</v>
      </c>
      <c r="CZ413">
        <f t="shared" si="85"/>
        <v>75.400000000000006</v>
      </c>
      <c r="DA413">
        <f t="shared" si="86"/>
        <v>1</v>
      </c>
      <c r="DB413">
        <v>0</v>
      </c>
    </row>
    <row r="414" spans="1:106" x14ac:dyDescent="0.2">
      <c r="A414">
        <f>ROW(Source!A220)</f>
        <v>220</v>
      </c>
      <c r="B414">
        <v>16670159</v>
      </c>
      <c r="C414">
        <v>16670933</v>
      </c>
      <c r="D414">
        <v>15224223</v>
      </c>
      <c r="E414">
        <v>1</v>
      </c>
      <c r="F414">
        <v>1</v>
      </c>
      <c r="G414">
        <v>1</v>
      </c>
      <c r="H414">
        <v>3</v>
      </c>
      <c r="I414" t="s">
        <v>313</v>
      </c>
      <c r="J414" t="s">
        <v>315</v>
      </c>
      <c r="K414" t="s">
        <v>678</v>
      </c>
      <c r="L414">
        <v>1477</v>
      </c>
      <c r="N414">
        <v>1013</v>
      </c>
      <c r="O414" t="s">
        <v>314</v>
      </c>
      <c r="P414" t="s">
        <v>316</v>
      </c>
      <c r="Q414">
        <v>1</v>
      </c>
      <c r="W414">
        <v>0</v>
      </c>
      <c r="X414">
        <v>287234314</v>
      </c>
      <c r="Y414">
        <v>0.1</v>
      </c>
      <c r="AA414">
        <v>7307.7</v>
      </c>
      <c r="AB414">
        <v>0</v>
      </c>
      <c r="AC414">
        <v>0</v>
      </c>
      <c r="AD414">
        <v>0</v>
      </c>
      <c r="AE414">
        <v>7307.7</v>
      </c>
      <c r="AF414">
        <v>0</v>
      </c>
      <c r="AG414">
        <v>0</v>
      </c>
      <c r="AH414">
        <v>0</v>
      </c>
      <c r="AI414">
        <v>1</v>
      </c>
      <c r="AJ414">
        <v>1</v>
      </c>
      <c r="AK414">
        <v>1</v>
      </c>
      <c r="AL414">
        <v>1</v>
      </c>
      <c r="AN414">
        <v>0</v>
      </c>
      <c r="AO414">
        <v>0</v>
      </c>
      <c r="AP414">
        <v>0</v>
      </c>
      <c r="AQ414">
        <v>0</v>
      </c>
      <c r="AR414">
        <v>0</v>
      </c>
      <c r="AS414" t="s">
        <v>6</v>
      </c>
      <c r="AT414">
        <v>0.1</v>
      </c>
      <c r="AU414" t="s">
        <v>6</v>
      </c>
      <c r="AV414">
        <v>0</v>
      </c>
      <c r="AW414">
        <v>1</v>
      </c>
      <c r="AX414">
        <v>-1</v>
      </c>
      <c r="AY414">
        <v>0</v>
      </c>
      <c r="AZ414">
        <v>0</v>
      </c>
      <c r="BA414" t="s">
        <v>6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Y414*Source!I220</f>
        <v>0.73</v>
      </c>
      <c r="CY414">
        <f t="shared" si="84"/>
        <v>7307.7</v>
      </c>
      <c r="CZ414">
        <f t="shared" si="85"/>
        <v>7307.7</v>
      </c>
      <c r="DA414">
        <f t="shared" si="86"/>
        <v>1</v>
      </c>
      <c r="DB414">
        <v>0</v>
      </c>
    </row>
    <row r="415" spans="1:106" x14ac:dyDescent="0.2">
      <c r="A415">
        <f>ROW(Source!A220)</f>
        <v>220</v>
      </c>
      <c r="B415">
        <v>16670159</v>
      </c>
      <c r="C415">
        <v>16670933</v>
      </c>
      <c r="D415">
        <v>15164559</v>
      </c>
      <c r="E415">
        <v>17</v>
      </c>
      <c r="F415">
        <v>1</v>
      </c>
      <c r="G415">
        <v>1</v>
      </c>
      <c r="H415">
        <v>3</v>
      </c>
      <c r="I415" t="s">
        <v>481</v>
      </c>
      <c r="J415" t="s">
        <v>6</v>
      </c>
      <c r="K415" t="s">
        <v>482</v>
      </c>
      <c r="L415">
        <v>1374</v>
      </c>
      <c r="N415">
        <v>1013</v>
      </c>
      <c r="O415" t="s">
        <v>483</v>
      </c>
      <c r="P415" t="s">
        <v>483</v>
      </c>
      <c r="Q415">
        <v>1</v>
      </c>
      <c r="W415">
        <v>0</v>
      </c>
      <c r="X415">
        <v>-1731369543</v>
      </c>
      <c r="Y415">
        <v>0.84</v>
      </c>
      <c r="AA415">
        <v>1</v>
      </c>
      <c r="AB415">
        <v>0</v>
      </c>
      <c r="AC415">
        <v>0</v>
      </c>
      <c r="AD415">
        <v>0</v>
      </c>
      <c r="AE415">
        <v>1</v>
      </c>
      <c r="AF415">
        <v>0</v>
      </c>
      <c r="AG415">
        <v>0</v>
      </c>
      <c r="AH415">
        <v>0</v>
      </c>
      <c r="AI415">
        <v>1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6</v>
      </c>
      <c r="AT415">
        <v>0.84</v>
      </c>
      <c r="AU415" t="s">
        <v>6</v>
      </c>
      <c r="AV415">
        <v>0</v>
      </c>
      <c r="AW415">
        <v>2</v>
      </c>
      <c r="AX415">
        <v>16670954</v>
      </c>
      <c r="AY415">
        <v>1</v>
      </c>
      <c r="AZ415">
        <v>0</v>
      </c>
      <c r="BA415">
        <v>348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Y415*Source!I220</f>
        <v>6.1319999999999997</v>
      </c>
      <c r="CY415">
        <f t="shared" si="84"/>
        <v>1</v>
      </c>
      <c r="CZ415">
        <f t="shared" si="85"/>
        <v>1</v>
      </c>
      <c r="DA415">
        <f t="shared" si="86"/>
        <v>1</v>
      </c>
      <c r="DB415">
        <v>0</v>
      </c>
    </row>
    <row r="416" spans="1:106" x14ac:dyDescent="0.2">
      <c r="A416">
        <f>ROW(Source!A221)</f>
        <v>221</v>
      </c>
      <c r="B416">
        <v>16670161</v>
      </c>
      <c r="C416">
        <v>16670933</v>
      </c>
      <c r="D416">
        <v>15430397</v>
      </c>
      <c r="E416">
        <v>1</v>
      </c>
      <c r="F416">
        <v>1</v>
      </c>
      <c r="G416">
        <v>1</v>
      </c>
      <c r="H416">
        <v>1</v>
      </c>
      <c r="I416" t="s">
        <v>642</v>
      </c>
      <c r="J416" t="s">
        <v>6</v>
      </c>
      <c r="K416" t="s">
        <v>643</v>
      </c>
      <c r="L416">
        <v>1191</v>
      </c>
      <c r="N416">
        <v>1013</v>
      </c>
      <c r="O416" t="s">
        <v>466</v>
      </c>
      <c r="P416" t="s">
        <v>466</v>
      </c>
      <c r="Q416">
        <v>1</v>
      </c>
      <c r="W416">
        <v>0</v>
      </c>
      <c r="X416">
        <v>-1081351934</v>
      </c>
      <c r="Y416">
        <v>4.49</v>
      </c>
      <c r="AA416">
        <v>0</v>
      </c>
      <c r="AB416">
        <v>0</v>
      </c>
      <c r="AC416">
        <v>0</v>
      </c>
      <c r="AD416">
        <v>61.38</v>
      </c>
      <c r="AE416">
        <v>0</v>
      </c>
      <c r="AF416">
        <v>0</v>
      </c>
      <c r="AG416">
        <v>0</v>
      </c>
      <c r="AH416">
        <v>9.4</v>
      </c>
      <c r="AI416">
        <v>1</v>
      </c>
      <c r="AJ416">
        <v>1</v>
      </c>
      <c r="AK416">
        <v>1</v>
      </c>
      <c r="AL416">
        <v>6.53</v>
      </c>
      <c r="AN416">
        <v>0</v>
      </c>
      <c r="AO416">
        <v>1</v>
      </c>
      <c r="AP416">
        <v>0</v>
      </c>
      <c r="AQ416">
        <v>0</v>
      </c>
      <c r="AR416">
        <v>0</v>
      </c>
      <c r="AS416" t="s">
        <v>6</v>
      </c>
      <c r="AT416">
        <v>4.49</v>
      </c>
      <c r="AU416" t="s">
        <v>6</v>
      </c>
      <c r="AV416">
        <v>1</v>
      </c>
      <c r="AW416">
        <v>2</v>
      </c>
      <c r="AX416">
        <v>16670945</v>
      </c>
      <c r="AY416">
        <v>1</v>
      </c>
      <c r="AZ416">
        <v>0</v>
      </c>
      <c r="BA416">
        <v>349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Y416*Source!I221</f>
        <v>32.777000000000001</v>
      </c>
      <c r="CY416">
        <f>AD416</f>
        <v>61.38</v>
      </c>
      <c r="CZ416">
        <f>AH416</f>
        <v>9.4</v>
      </c>
      <c r="DA416">
        <f>AL416</f>
        <v>6.53</v>
      </c>
      <c r="DB416">
        <v>0</v>
      </c>
    </row>
    <row r="417" spans="1:106" x14ac:dyDescent="0.2">
      <c r="A417">
        <f>ROW(Source!A221)</f>
        <v>221</v>
      </c>
      <c r="B417">
        <v>16670161</v>
      </c>
      <c r="C417">
        <v>16670933</v>
      </c>
      <c r="D417">
        <v>15430395</v>
      </c>
      <c r="E417">
        <v>1</v>
      </c>
      <c r="F417">
        <v>1</v>
      </c>
      <c r="G417">
        <v>1</v>
      </c>
      <c r="H417">
        <v>1</v>
      </c>
      <c r="I417" t="s">
        <v>501</v>
      </c>
      <c r="J417" t="s">
        <v>6</v>
      </c>
      <c r="K417" t="s">
        <v>502</v>
      </c>
      <c r="L417">
        <v>1191</v>
      </c>
      <c r="N417">
        <v>1013</v>
      </c>
      <c r="O417" t="s">
        <v>466</v>
      </c>
      <c r="P417" t="s">
        <v>466</v>
      </c>
      <c r="Q417">
        <v>1</v>
      </c>
      <c r="W417">
        <v>0</v>
      </c>
      <c r="X417">
        <v>-1417349443</v>
      </c>
      <c r="Y417">
        <v>0.02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1</v>
      </c>
      <c r="AJ417">
        <v>1</v>
      </c>
      <c r="AK417">
        <v>6.53</v>
      </c>
      <c r="AL417">
        <v>1</v>
      </c>
      <c r="AN417">
        <v>0</v>
      </c>
      <c r="AO417">
        <v>1</v>
      </c>
      <c r="AP417">
        <v>0</v>
      </c>
      <c r="AQ417">
        <v>0</v>
      </c>
      <c r="AR417">
        <v>0</v>
      </c>
      <c r="AS417" t="s">
        <v>6</v>
      </c>
      <c r="AT417">
        <v>0.02</v>
      </c>
      <c r="AU417" t="s">
        <v>6</v>
      </c>
      <c r="AV417">
        <v>2</v>
      </c>
      <c r="AW417">
        <v>2</v>
      </c>
      <c r="AX417">
        <v>16670946</v>
      </c>
      <c r="AY417">
        <v>1</v>
      </c>
      <c r="AZ417">
        <v>0</v>
      </c>
      <c r="BA417">
        <v>350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Y417*Source!I221</f>
        <v>0.14599999999999999</v>
      </c>
      <c r="CY417">
        <f>AD417</f>
        <v>0</v>
      </c>
      <c r="CZ417">
        <f>AH417</f>
        <v>0</v>
      </c>
      <c r="DA417">
        <f>AL417</f>
        <v>1</v>
      </c>
      <c r="DB417">
        <v>0</v>
      </c>
    </row>
    <row r="418" spans="1:106" x14ac:dyDescent="0.2">
      <c r="A418">
        <f>ROW(Source!A221)</f>
        <v>221</v>
      </c>
      <c r="B418">
        <v>16670161</v>
      </c>
      <c r="C418">
        <v>16670933</v>
      </c>
      <c r="D418">
        <v>15247680</v>
      </c>
      <c r="E418">
        <v>1</v>
      </c>
      <c r="F418">
        <v>1</v>
      </c>
      <c r="G418">
        <v>1</v>
      </c>
      <c r="H418">
        <v>2</v>
      </c>
      <c r="I418" t="s">
        <v>525</v>
      </c>
      <c r="J418" t="s">
        <v>526</v>
      </c>
      <c r="K418" t="s">
        <v>527</v>
      </c>
      <c r="L418">
        <v>1368</v>
      </c>
      <c r="N418">
        <v>1011</v>
      </c>
      <c r="O418" t="s">
        <v>506</v>
      </c>
      <c r="P418" t="s">
        <v>506</v>
      </c>
      <c r="Q418">
        <v>1</v>
      </c>
      <c r="W418">
        <v>0</v>
      </c>
      <c r="X418">
        <v>-1718674368</v>
      </c>
      <c r="Y418">
        <v>0.01</v>
      </c>
      <c r="AA418">
        <v>0</v>
      </c>
      <c r="AB418">
        <v>731.29</v>
      </c>
      <c r="AC418">
        <v>13.5</v>
      </c>
      <c r="AD418">
        <v>0</v>
      </c>
      <c r="AE418">
        <v>0</v>
      </c>
      <c r="AF418">
        <v>111.99</v>
      </c>
      <c r="AG418">
        <v>13.5</v>
      </c>
      <c r="AH418">
        <v>0</v>
      </c>
      <c r="AI418">
        <v>1</v>
      </c>
      <c r="AJ418">
        <v>6.53</v>
      </c>
      <c r="AK418">
        <v>1</v>
      </c>
      <c r="AL418">
        <v>1</v>
      </c>
      <c r="AN418">
        <v>0</v>
      </c>
      <c r="AO418">
        <v>1</v>
      </c>
      <c r="AP418">
        <v>0</v>
      </c>
      <c r="AQ418">
        <v>0</v>
      </c>
      <c r="AR418">
        <v>0</v>
      </c>
      <c r="AS418" t="s">
        <v>6</v>
      </c>
      <c r="AT418">
        <v>0.01</v>
      </c>
      <c r="AU418" t="s">
        <v>6</v>
      </c>
      <c r="AV418">
        <v>0</v>
      </c>
      <c r="AW418">
        <v>2</v>
      </c>
      <c r="AX418">
        <v>16670947</v>
      </c>
      <c r="AY418">
        <v>1</v>
      </c>
      <c r="AZ418">
        <v>0</v>
      </c>
      <c r="BA418">
        <v>351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Y418*Source!I221</f>
        <v>7.2999999999999995E-2</v>
      </c>
      <c r="CY418">
        <f>AB418</f>
        <v>731.29</v>
      </c>
      <c r="CZ418">
        <f>AF418</f>
        <v>111.99</v>
      </c>
      <c r="DA418">
        <f>AJ418</f>
        <v>6.53</v>
      </c>
      <c r="DB418">
        <v>0</v>
      </c>
    </row>
    <row r="419" spans="1:106" x14ac:dyDescent="0.2">
      <c r="A419">
        <f>ROW(Source!A221)</f>
        <v>221</v>
      </c>
      <c r="B419">
        <v>16670161</v>
      </c>
      <c r="C419">
        <v>16670933</v>
      </c>
      <c r="D419">
        <v>15249073</v>
      </c>
      <c r="E419">
        <v>1</v>
      </c>
      <c r="F419">
        <v>1</v>
      </c>
      <c r="G419">
        <v>1</v>
      </c>
      <c r="H419">
        <v>2</v>
      </c>
      <c r="I419" t="s">
        <v>528</v>
      </c>
      <c r="J419" t="s">
        <v>529</v>
      </c>
      <c r="K419" t="s">
        <v>530</v>
      </c>
      <c r="L419">
        <v>1368</v>
      </c>
      <c r="N419">
        <v>1011</v>
      </c>
      <c r="O419" t="s">
        <v>506</v>
      </c>
      <c r="P419" t="s">
        <v>506</v>
      </c>
      <c r="Q419">
        <v>1</v>
      </c>
      <c r="W419">
        <v>0</v>
      </c>
      <c r="X419">
        <v>1372534845</v>
      </c>
      <c r="Y419">
        <v>0.01</v>
      </c>
      <c r="AA419">
        <v>0</v>
      </c>
      <c r="AB419">
        <v>429.09</v>
      </c>
      <c r="AC419">
        <v>11.6</v>
      </c>
      <c r="AD419">
        <v>0</v>
      </c>
      <c r="AE419">
        <v>0</v>
      </c>
      <c r="AF419">
        <v>65.709999999999994</v>
      </c>
      <c r="AG419">
        <v>11.6</v>
      </c>
      <c r="AH419">
        <v>0</v>
      </c>
      <c r="AI419">
        <v>1</v>
      </c>
      <c r="AJ419">
        <v>6.53</v>
      </c>
      <c r="AK419">
        <v>1</v>
      </c>
      <c r="AL419">
        <v>1</v>
      </c>
      <c r="AN419">
        <v>0</v>
      </c>
      <c r="AO419">
        <v>1</v>
      </c>
      <c r="AP419">
        <v>0</v>
      </c>
      <c r="AQ419">
        <v>0</v>
      </c>
      <c r="AR419">
        <v>0</v>
      </c>
      <c r="AS419" t="s">
        <v>6</v>
      </c>
      <c r="AT419">
        <v>0.01</v>
      </c>
      <c r="AU419" t="s">
        <v>6</v>
      </c>
      <c r="AV419">
        <v>0</v>
      </c>
      <c r="AW419">
        <v>2</v>
      </c>
      <c r="AX419">
        <v>16670948</v>
      </c>
      <c r="AY419">
        <v>1</v>
      </c>
      <c r="AZ419">
        <v>0</v>
      </c>
      <c r="BA419">
        <v>352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Y419*Source!I221</f>
        <v>7.2999999999999995E-2</v>
      </c>
      <c r="CY419">
        <f>AB419</f>
        <v>429.09</v>
      </c>
      <c r="CZ419">
        <f>AF419</f>
        <v>65.709999999999994</v>
      </c>
      <c r="DA419">
        <f>AJ419</f>
        <v>6.53</v>
      </c>
      <c r="DB419">
        <v>0</v>
      </c>
    </row>
    <row r="420" spans="1:106" x14ac:dyDescent="0.2">
      <c r="A420">
        <f>ROW(Source!A221)</f>
        <v>221</v>
      </c>
      <c r="B420">
        <v>16670161</v>
      </c>
      <c r="C420">
        <v>16670933</v>
      </c>
      <c r="D420">
        <v>15167588</v>
      </c>
      <c r="E420">
        <v>1</v>
      </c>
      <c r="F420">
        <v>1</v>
      </c>
      <c r="G420">
        <v>1</v>
      </c>
      <c r="H420">
        <v>3</v>
      </c>
      <c r="I420" t="s">
        <v>610</v>
      </c>
      <c r="J420" t="s">
        <v>611</v>
      </c>
      <c r="K420" t="s">
        <v>612</v>
      </c>
      <c r="L420">
        <v>1346</v>
      </c>
      <c r="N420">
        <v>1009</v>
      </c>
      <c r="O420" t="s">
        <v>470</v>
      </c>
      <c r="P420" t="s">
        <v>470</v>
      </c>
      <c r="Q420">
        <v>1</v>
      </c>
      <c r="W420">
        <v>0</v>
      </c>
      <c r="X420">
        <v>-1088866022</v>
      </c>
      <c r="Y420">
        <v>0.16</v>
      </c>
      <c r="AA420">
        <v>198.51</v>
      </c>
      <c r="AB420">
        <v>0</v>
      </c>
      <c r="AC420">
        <v>0</v>
      </c>
      <c r="AD420">
        <v>0</v>
      </c>
      <c r="AE420">
        <v>30.4</v>
      </c>
      <c r="AF420">
        <v>0</v>
      </c>
      <c r="AG420">
        <v>0</v>
      </c>
      <c r="AH420">
        <v>0</v>
      </c>
      <c r="AI420">
        <v>6.53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6</v>
      </c>
      <c r="AT420">
        <v>0.16</v>
      </c>
      <c r="AU420" t="s">
        <v>6</v>
      </c>
      <c r="AV420">
        <v>0</v>
      </c>
      <c r="AW420">
        <v>2</v>
      </c>
      <c r="AX420">
        <v>16670949</v>
      </c>
      <c r="AY420">
        <v>1</v>
      </c>
      <c r="AZ420">
        <v>0</v>
      </c>
      <c r="BA420">
        <v>353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Y420*Source!I221</f>
        <v>1.1679999999999999</v>
      </c>
      <c r="CY420">
        <f t="shared" ref="CY420:CY426" si="87">AA420</f>
        <v>198.51</v>
      </c>
      <c r="CZ420">
        <f t="shared" ref="CZ420:CZ426" si="88">AE420</f>
        <v>30.4</v>
      </c>
      <c r="DA420">
        <f t="shared" ref="DA420:DA426" si="89">AI420</f>
        <v>6.53</v>
      </c>
      <c r="DB420">
        <v>0</v>
      </c>
    </row>
    <row r="421" spans="1:106" x14ac:dyDescent="0.2">
      <c r="A421">
        <f>ROW(Source!A221)</f>
        <v>221</v>
      </c>
      <c r="B421">
        <v>16670161</v>
      </c>
      <c r="C421">
        <v>16670933</v>
      </c>
      <c r="D421">
        <v>15167867</v>
      </c>
      <c r="E421">
        <v>1</v>
      </c>
      <c r="F421">
        <v>1</v>
      </c>
      <c r="G421">
        <v>1</v>
      </c>
      <c r="H421">
        <v>3</v>
      </c>
      <c r="I421" t="s">
        <v>644</v>
      </c>
      <c r="J421" t="s">
        <v>645</v>
      </c>
      <c r="K421" t="s">
        <v>646</v>
      </c>
      <c r="L421">
        <v>1348</v>
      </c>
      <c r="N421">
        <v>1009</v>
      </c>
      <c r="O421" t="s">
        <v>477</v>
      </c>
      <c r="P421" t="s">
        <v>477</v>
      </c>
      <c r="Q421">
        <v>1000</v>
      </c>
      <c r="W421">
        <v>0</v>
      </c>
      <c r="X421">
        <v>1012095217</v>
      </c>
      <c r="Y421">
        <v>4.2999999999999999E-4</v>
      </c>
      <c r="AA421">
        <v>11884.6</v>
      </c>
      <c r="AB421">
        <v>0</v>
      </c>
      <c r="AC421">
        <v>0</v>
      </c>
      <c r="AD421">
        <v>0</v>
      </c>
      <c r="AE421">
        <v>1820</v>
      </c>
      <c r="AF421">
        <v>0</v>
      </c>
      <c r="AG421">
        <v>0</v>
      </c>
      <c r="AH421">
        <v>0</v>
      </c>
      <c r="AI421">
        <v>6.53</v>
      </c>
      <c r="AJ421">
        <v>1</v>
      </c>
      <c r="AK421">
        <v>1</v>
      </c>
      <c r="AL421">
        <v>1</v>
      </c>
      <c r="AN421">
        <v>0</v>
      </c>
      <c r="AO421">
        <v>1</v>
      </c>
      <c r="AP421">
        <v>0</v>
      </c>
      <c r="AQ421">
        <v>0</v>
      </c>
      <c r="AR421">
        <v>0</v>
      </c>
      <c r="AS421" t="s">
        <v>6</v>
      </c>
      <c r="AT421">
        <v>4.2999999999999999E-4</v>
      </c>
      <c r="AU421" t="s">
        <v>6</v>
      </c>
      <c r="AV421">
        <v>0</v>
      </c>
      <c r="AW421">
        <v>2</v>
      </c>
      <c r="AX421">
        <v>16670950</v>
      </c>
      <c r="AY421">
        <v>1</v>
      </c>
      <c r="AZ421">
        <v>0</v>
      </c>
      <c r="BA421">
        <v>354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Y421*Source!I221</f>
        <v>3.1389999999999999E-3</v>
      </c>
      <c r="CY421">
        <f t="shared" si="87"/>
        <v>11884.6</v>
      </c>
      <c r="CZ421">
        <f t="shared" si="88"/>
        <v>1820</v>
      </c>
      <c r="DA421">
        <f t="shared" si="89"/>
        <v>6.53</v>
      </c>
      <c r="DB421">
        <v>0</v>
      </c>
    </row>
    <row r="422" spans="1:106" x14ac:dyDescent="0.2">
      <c r="A422">
        <f>ROW(Source!A221)</f>
        <v>221</v>
      </c>
      <c r="B422">
        <v>16670161</v>
      </c>
      <c r="C422">
        <v>16670933</v>
      </c>
      <c r="D422">
        <v>15203834</v>
      </c>
      <c r="E422">
        <v>1</v>
      </c>
      <c r="F422">
        <v>1</v>
      </c>
      <c r="G422">
        <v>1</v>
      </c>
      <c r="H422">
        <v>3</v>
      </c>
      <c r="I422" t="s">
        <v>543</v>
      </c>
      <c r="J422" t="s">
        <v>544</v>
      </c>
      <c r="K422" t="s">
        <v>545</v>
      </c>
      <c r="L422">
        <v>1346</v>
      </c>
      <c r="N422">
        <v>1009</v>
      </c>
      <c r="O422" t="s">
        <v>470</v>
      </c>
      <c r="P422" t="s">
        <v>470</v>
      </c>
      <c r="Q422">
        <v>1</v>
      </c>
      <c r="W422">
        <v>0</v>
      </c>
      <c r="X422">
        <v>210558753</v>
      </c>
      <c r="Y422">
        <v>0.02</v>
      </c>
      <c r="AA422">
        <v>186.76</v>
      </c>
      <c r="AB422">
        <v>0</v>
      </c>
      <c r="AC422">
        <v>0</v>
      </c>
      <c r="AD422">
        <v>0</v>
      </c>
      <c r="AE422">
        <v>28.6</v>
      </c>
      <c r="AF422">
        <v>0</v>
      </c>
      <c r="AG422">
        <v>0</v>
      </c>
      <c r="AH422">
        <v>0</v>
      </c>
      <c r="AI422">
        <v>6.53</v>
      </c>
      <c r="AJ422">
        <v>1</v>
      </c>
      <c r="AK422">
        <v>1</v>
      </c>
      <c r="AL422">
        <v>1</v>
      </c>
      <c r="AN422">
        <v>0</v>
      </c>
      <c r="AO422">
        <v>1</v>
      </c>
      <c r="AP422">
        <v>0</v>
      </c>
      <c r="AQ422">
        <v>0</v>
      </c>
      <c r="AR422">
        <v>0</v>
      </c>
      <c r="AS422" t="s">
        <v>6</v>
      </c>
      <c r="AT422">
        <v>0.02</v>
      </c>
      <c r="AU422" t="s">
        <v>6</v>
      </c>
      <c r="AV422">
        <v>0</v>
      </c>
      <c r="AW422">
        <v>2</v>
      </c>
      <c r="AX422">
        <v>16670951</v>
      </c>
      <c r="AY422">
        <v>1</v>
      </c>
      <c r="AZ422">
        <v>0</v>
      </c>
      <c r="BA422">
        <v>355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Y422*Source!I221</f>
        <v>0.14599999999999999</v>
      </c>
      <c r="CY422">
        <f t="shared" si="87"/>
        <v>186.76</v>
      </c>
      <c r="CZ422">
        <f t="shared" si="88"/>
        <v>28.6</v>
      </c>
      <c r="DA422">
        <f t="shared" si="89"/>
        <v>6.53</v>
      </c>
      <c r="DB422">
        <v>0</v>
      </c>
    </row>
    <row r="423" spans="1:106" x14ac:dyDescent="0.2">
      <c r="A423">
        <f>ROW(Source!A221)</f>
        <v>221</v>
      </c>
      <c r="B423">
        <v>16670161</v>
      </c>
      <c r="C423">
        <v>16670933</v>
      </c>
      <c r="D423">
        <v>15217525</v>
      </c>
      <c r="E423">
        <v>1</v>
      </c>
      <c r="F423">
        <v>1</v>
      </c>
      <c r="G423">
        <v>1</v>
      </c>
      <c r="H423">
        <v>3</v>
      </c>
      <c r="I423" t="s">
        <v>647</v>
      </c>
      <c r="J423" t="s">
        <v>648</v>
      </c>
      <c r="K423" t="s">
        <v>649</v>
      </c>
      <c r="L423">
        <v>1355</v>
      </c>
      <c r="N423">
        <v>1010</v>
      </c>
      <c r="O423" t="s">
        <v>371</v>
      </c>
      <c r="P423" t="s">
        <v>371</v>
      </c>
      <c r="Q423">
        <v>100</v>
      </c>
      <c r="W423">
        <v>0</v>
      </c>
      <c r="X423">
        <v>-949315932</v>
      </c>
      <c r="Y423">
        <v>0.05</v>
      </c>
      <c r="AA423">
        <v>430.98</v>
      </c>
      <c r="AB423">
        <v>0</v>
      </c>
      <c r="AC423">
        <v>0</v>
      </c>
      <c r="AD423">
        <v>0</v>
      </c>
      <c r="AE423">
        <v>66</v>
      </c>
      <c r="AF423">
        <v>0</v>
      </c>
      <c r="AG423">
        <v>0</v>
      </c>
      <c r="AH423">
        <v>0</v>
      </c>
      <c r="AI423">
        <v>6.53</v>
      </c>
      <c r="AJ423">
        <v>1</v>
      </c>
      <c r="AK423">
        <v>1</v>
      </c>
      <c r="AL423">
        <v>1</v>
      </c>
      <c r="AN423">
        <v>0</v>
      </c>
      <c r="AO423">
        <v>1</v>
      </c>
      <c r="AP423">
        <v>0</v>
      </c>
      <c r="AQ423">
        <v>0</v>
      </c>
      <c r="AR423">
        <v>0</v>
      </c>
      <c r="AS423" t="s">
        <v>6</v>
      </c>
      <c r="AT423">
        <v>0.05</v>
      </c>
      <c r="AU423" t="s">
        <v>6</v>
      </c>
      <c r="AV423">
        <v>0</v>
      </c>
      <c r="AW423">
        <v>2</v>
      </c>
      <c r="AX423">
        <v>16670952</v>
      </c>
      <c r="AY423">
        <v>1</v>
      </c>
      <c r="AZ423">
        <v>0</v>
      </c>
      <c r="BA423">
        <v>356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Y423*Source!I221</f>
        <v>0.36499999999999999</v>
      </c>
      <c r="CY423">
        <f t="shared" si="87"/>
        <v>430.98</v>
      </c>
      <c r="CZ423">
        <f t="shared" si="88"/>
        <v>66</v>
      </c>
      <c r="DA423">
        <f t="shared" si="89"/>
        <v>6.53</v>
      </c>
      <c r="DB423">
        <v>0</v>
      </c>
    </row>
    <row r="424" spans="1:106" x14ac:dyDescent="0.2">
      <c r="A424">
        <f>ROW(Source!A221)</f>
        <v>221</v>
      </c>
      <c r="B424">
        <v>16670161</v>
      </c>
      <c r="C424">
        <v>16670933</v>
      </c>
      <c r="D424">
        <v>15217577</v>
      </c>
      <c r="E424">
        <v>1</v>
      </c>
      <c r="F424">
        <v>1</v>
      </c>
      <c r="G424">
        <v>1</v>
      </c>
      <c r="H424">
        <v>3</v>
      </c>
      <c r="I424" t="s">
        <v>650</v>
      </c>
      <c r="J424" t="s">
        <v>651</v>
      </c>
      <c r="K424" t="s">
        <v>652</v>
      </c>
      <c r="L424">
        <v>1356</v>
      </c>
      <c r="N424">
        <v>1010</v>
      </c>
      <c r="O424" t="s">
        <v>653</v>
      </c>
      <c r="P424" t="s">
        <v>653</v>
      </c>
      <c r="Q424">
        <v>1000</v>
      </c>
      <c r="W424">
        <v>0</v>
      </c>
      <c r="X424">
        <v>-1851878588</v>
      </c>
      <c r="Y424">
        <v>1.2200000000000001E-2</v>
      </c>
      <c r="AA424">
        <v>492.36</v>
      </c>
      <c r="AB424">
        <v>0</v>
      </c>
      <c r="AC424">
        <v>0</v>
      </c>
      <c r="AD424">
        <v>0</v>
      </c>
      <c r="AE424">
        <v>75.400000000000006</v>
      </c>
      <c r="AF424">
        <v>0</v>
      </c>
      <c r="AG424">
        <v>0</v>
      </c>
      <c r="AH424">
        <v>0</v>
      </c>
      <c r="AI424">
        <v>6.53</v>
      </c>
      <c r="AJ424">
        <v>1</v>
      </c>
      <c r="AK424">
        <v>1</v>
      </c>
      <c r="AL424">
        <v>1</v>
      </c>
      <c r="AN424">
        <v>0</v>
      </c>
      <c r="AO424">
        <v>1</v>
      </c>
      <c r="AP424">
        <v>0</v>
      </c>
      <c r="AQ424">
        <v>0</v>
      </c>
      <c r="AR424">
        <v>0</v>
      </c>
      <c r="AS424" t="s">
        <v>6</v>
      </c>
      <c r="AT424">
        <v>1.2200000000000001E-2</v>
      </c>
      <c r="AU424" t="s">
        <v>6</v>
      </c>
      <c r="AV424">
        <v>0</v>
      </c>
      <c r="AW424">
        <v>2</v>
      </c>
      <c r="AX424">
        <v>16670953</v>
      </c>
      <c r="AY424">
        <v>1</v>
      </c>
      <c r="AZ424">
        <v>0</v>
      </c>
      <c r="BA424">
        <v>357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Y424*Source!I221</f>
        <v>8.906E-2</v>
      </c>
      <c r="CY424">
        <f t="shared" si="87"/>
        <v>492.36</v>
      </c>
      <c r="CZ424">
        <f t="shared" si="88"/>
        <v>75.400000000000006</v>
      </c>
      <c r="DA424">
        <f t="shared" si="89"/>
        <v>6.53</v>
      </c>
      <c r="DB424">
        <v>0</v>
      </c>
    </row>
    <row r="425" spans="1:106" x14ac:dyDescent="0.2">
      <c r="A425">
        <f>ROW(Source!A221)</f>
        <v>221</v>
      </c>
      <c r="B425">
        <v>16670161</v>
      </c>
      <c r="C425">
        <v>16670933</v>
      </c>
      <c r="D425">
        <v>15224223</v>
      </c>
      <c r="E425">
        <v>1</v>
      </c>
      <c r="F425">
        <v>1</v>
      </c>
      <c r="G425">
        <v>1</v>
      </c>
      <c r="H425">
        <v>3</v>
      </c>
      <c r="I425" t="s">
        <v>313</v>
      </c>
      <c r="J425" t="s">
        <v>315</v>
      </c>
      <c r="K425" t="s">
        <v>678</v>
      </c>
      <c r="L425">
        <v>1477</v>
      </c>
      <c r="N425">
        <v>1013</v>
      </c>
      <c r="O425" t="s">
        <v>314</v>
      </c>
      <c r="P425" t="s">
        <v>316</v>
      </c>
      <c r="Q425">
        <v>1</v>
      </c>
      <c r="W425">
        <v>0</v>
      </c>
      <c r="X425">
        <v>287234314</v>
      </c>
      <c r="Y425">
        <v>0.1</v>
      </c>
      <c r="AA425">
        <v>47719.28</v>
      </c>
      <c r="AB425">
        <v>0</v>
      </c>
      <c r="AC425">
        <v>0</v>
      </c>
      <c r="AD425">
        <v>0</v>
      </c>
      <c r="AE425">
        <v>7307.7</v>
      </c>
      <c r="AF425">
        <v>0</v>
      </c>
      <c r="AG425">
        <v>0</v>
      </c>
      <c r="AH425">
        <v>0</v>
      </c>
      <c r="AI425">
        <v>6.53</v>
      </c>
      <c r="AJ425">
        <v>1</v>
      </c>
      <c r="AK425">
        <v>1</v>
      </c>
      <c r="AL425">
        <v>1</v>
      </c>
      <c r="AN425">
        <v>0</v>
      </c>
      <c r="AO425">
        <v>0</v>
      </c>
      <c r="AP425">
        <v>0</v>
      </c>
      <c r="AQ425">
        <v>0</v>
      </c>
      <c r="AR425">
        <v>0</v>
      </c>
      <c r="AS425" t="s">
        <v>6</v>
      </c>
      <c r="AT425">
        <v>0.1</v>
      </c>
      <c r="AU425" t="s">
        <v>6</v>
      </c>
      <c r="AV425">
        <v>0</v>
      </c>
      <c r="AW425">
        <v>1</v>
      </c>
      <c r="AX425">
        <v>-1</v>
      </c>
      <c r="AY425">
        <v>0</v>
      </c>
      <c r="AZ425">
        <v>0</v>
      </c>
      <c r="BA425" t="s">
        <v>6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Y425*Source!I221</f>
        <v>0.73</v>
      </c>
      <c r="CY425">
        <f t="shared" si="87"/>
        <v>47719.28</v>
      </c>
      <c r="CZ425">
        <f t="shared" si="88"/>
        <v>7307.7</v>
      </c>
      <c r="DA425">
        <f t="shared" si="89"/>
        <v>6.53</v>
      </c>
      <c r="DB425">
        <v>0</v>
      </c>
    </row>
    <row r="426" spans="1:106" x14ac:dyDescent="0.2">
      <c r="A426">
        <f>ROW(Source!A221)</f>
        <v>221</v>
      </c>
      <c r="B426">
        <v>16670161</v>
      </c>
      <c r="C426">
        <v>16670933</v>
      </c>
      <c r="D426">
        <v>15164559</v>
      </c>
      <c r="E426">
        <v>17</v>
      </c>
      <c r="F426">
        <v>1</v>
      </c>
      <c r="G426">
        <v>1</v>
      </c>
      <c r="H426">
        <v>3</v>
      </c>
      <c r="I426" t="s">
        <v>481</v>
      </c>
      <c r="J426" t="s">
        <v>6</v>
      </c>
      <c r="K426" t="s">
        <v>482</v>
      </c>
      <c r="L426">
        <v>1374</v>
      </c>
      <c r="N426">
        <v>1013</v>
      </c>
      <c r="O426" t="s">
        <v>483</v>
      </c>
      <c r="P426" t="s">
        <v>483</v>
      </c>
      <c r="Q426">
        <v>1</v>
      </c>
      <c r="W426">
        <v>0</v>
      </c>
      <c r="X426">
        <v>-1731369543</v>
      </c>
      <c r="Y426">
        <v>0.84</v>
      </c>
      <c r="AA426">
        <v>1</v>
      </c>
      <c r="AB426">
        <v>0</v>
      </c>
      <c r="AC426">
        <v>0</v>
      </c>
      <c r="AD426">
        <v>0</v>
      </c>
      <c r="AE426">
        <v>1</v>
      </c>
      <c r="AF426">
        <v>0</v>
      </c>
      <c r="AG426">
        <v>0</v>
      </c>
      <c r="AH426">
        <v>0</v>
      </c>
      <c r="AI426">
        <v>1</v>
      </c>
      <c r="AJ426">
        <v>1</v>
      </c>
      <c r="AK426">
        <v>1</v>
      </c>
      <c r="AL426">
        <v>1</v>
      </c>
      <c r="AN426">
        <v>0</v>
      </c>
      <c r="AO426">
        <v>1</v>
      </c>
      <c r="AP426">
        <v>0</v>
      </c>
      <c r="AQ426">
        <v>0</v>
      </c>
      <c r="AR426">
        <v>0</v>
      </c>
      <c r="AS426" t="s">
        <v>6</v>
      </c>
      <c r="AT426">
        <v>0.84</v>
      </c>
      <c r="AU426" t="s">
        <v>6</v>
      </c>
      <c r="AV426">
        <v>0</v>
      </c>
      <c r="AW426">
        <v>2</v>
      </c>
      <c r="AX426">
        <v>16670954</v>
      </c>
      <c r="AY426">
        <v>1</v>
      </c>
      <c r="AZ426">
        <v>0</v>
      </c>
      <c r="BA426">
        <v>358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Y426*Source!I221</f>
        <v>6.1319999999999997</v>
      </c>
      <c r="CY426">
        <f t="shared" si="87"/>
        <v>1</v>
      </c>
      <c r="CZ426">
        <f t="shared" si="88"/>
        <v>1</v>
      </c>
      <c r="DA426">
        <f t="shared" si="89"/>
        <v>1</v>
      </c>
      <c r="DB426">
        <v>0</v>
      </c>
    </row>
    <row r="427" spans="1:106" x14ac:dyDescent="0.2">
      <c r="A427">
        <f>ROW(Source!A224)</f>
        <v>224</v>
      </c>
      <c r="B427">
        <v>16670159</v>
      </c>
      <c r="C427">
        <v>16670956</v>
      </c>
      <c r="D427">
        <v>15435721</v>
      </c>
      <c r="E427">
        <v>1</v>
      </c>
      <c r="F427">
        <v>1</v>
      </c>
      <c r="G427">
        <v>1</v>
      </c>
      <c r="H427">
        <v>1</v>
      </c>
      <c r="I427" t="s">
        <v>602</v>
      </c>
      <c r="J427" t="s">
        <v>6</v>
      </c>
      <c r="K427" t="s">
        <v>603</v>
      </c>
      <c r="L427">
        <v>1191</v>
      </c>
      <c r="N427">
        <v>1013</v>
      </c>
      <c r="O427" t="s">
        <v>466</v>
      </c>
      <c r="P427" t="s">
        <v>466</v>
      </c>
      <c r="Q427">
        <v>1</v>
      </c>
      <c r="W427">
        <v>0</v>
      </c>
      <c r="X427">
        <v>1983201532</v>
      </c>
      <c r="Y427">
        <v>16.29</v>
      </c>
      <c r="AA427">
        <v>0</v>
      </c>
      <c r="AB427">
        <v>0</v>
      </c>
      <c r="AC427">
        <v>0</v>
      </c>
      <c r="AD427">
        <v>9.51</v>
      </c>
      <c r="AE427">
        <v>0</v>
      </c>
      <c r="AF427">
        <v>0</v>
      </c>
      <c r="AG427">
        <v>0</v>
      </c>
      <c r="AH427">
        <v>9.51</v>
      </c>
      <c r="AI427">
        <v>1</v>
      </c>
      <c r="AJ427">
        <v>1</v>
      </c>
      <c r="AK427">
        <v>1</v>
      </c>
      <c r="AL427">
        <v>1</v>
      </c>
      <c r="AN427">
        <v>0</v>
      </c>
      <c r="AO427">
        <v>1</v>
      </c>
      <c r="AP427">
        <v>0</v>
      </c>
      <c r="AQ427">
        <v>0</v>
      </c>
      <c r="AR427">
        <v>0</v>
      </c>
      <c r="AS427" t="s">
        <v>6</v>
      </c>
      <c r="AT427">
        <v>16.29</v>
      </c>
      <c r="AU427" t="s">
        <v>6</v>
      </c>
      <c r="AV427">
        <v>1</v>
      </c>
      <c r="AW427">
        <v>2</v>
      </c>
      <c r="AX427">
        <v>16670964</v>
      </c>
      <c r="AY427">
        <v>1</v>
      </c>
      <c r="AZ427">
        <v>0</v>
      </c>
      <c r="BA427">
        <v>359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Y427*Source!I224</f>
        <v>627.16499999999996</v>
      </c>
      <c r="CY427">
        <f>AD427</f>
        <v>9.51</v>
      </c>
      <c r="CZ427">
        <f>AH427</f>
        <v>9.51</v>
      </c>
      <c r="DA427">
        <f>AL427</f>
        <v>1</v>
      </c>
      <c r="DB427">
        <v>0</v>
      </c>
    </row>
    <row r="428" spans="1:106" x14ac:dyDescent="0.2">
      <c r="A428">
        <f>ROW(Source!A224)</f>
        <v>224</v>
      </c>
      <c r="B428">
        <v>16670159</v>
      </c>
      <c r="C428">
        <v>16670956</v>
      </c>
      <c r="D428">
        <v>15430395</v>
      </c>
      <c r="E428">
        <v>1</v>
      </c>
      <c r="F428">
        <v>1</v>
      </c>
      <c r="G428">
        <v>1</v>
      </c>
      <c r="H428">
        <v>1</v>
      </c>
      <c r="I428" t="s">
        <v>501</v>
      </c>
      <c r="J428" t="s">
        <v>6</v>
      </c>
      <c r="K428" t="s">
        <v>502</v>
      </c>
      <c r="L428">
        <v>1191</v>
      </c>
      <c r="N428">
        <v>1013</v>
      </c>
      <c r="O428" t="s">
        <v>466</v>
      </c>
      <c r="P428" t="s">
        <v>466</v>
      </c>
      <c r="Q428">
        <v>1</v>
      </c>
      <c r="W428">
        <v>0</v>
      </c>
      <c r="X428">
        <v>-1417349443</v>
      </c>
      <c r="Y428">
        <v>0.01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1</v>
      </c>
      <c r="AJ428">
        <v>1</v>
      </c>
      <c r="AK428">
        <v>1</v>
      </c>
      <c r="AL428">
        <v>1</v>
      </c>
      <c r="AN428">
        <v>0</v>
      </c>
      <c r="AO428">
        <v>1</v>
      </c>
      <c r="AP428">
        <v>0</v>
      </c>
      <c r="AQ428">
        <v>0</v>
      </c>
      <c r="AR428">
        <v>0</v>
      </c>
      <c r="AS428" t="s">
        <v>6</v>
      </c>
      <c r="AT428">
        <v>0.01</v>
      </c>
      <c r="AU428" t="s">
        <v>6</v>
      </c>
      <c r="AV428">
        <v>2</v>
      </c>
      <c r="AW428">
        <v>2</v>
      </c>
      <c r="AX428">
        <v>16670965</v>
      </c>
      <c r="AY428">
        <v>1</v>
      </c>
      <c r="AZ428">
        <v>0</v>
      </c>
      <c r="BA428">
        <v>360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Y428*Source!I224</f>
        <v>0.38500000000000001</v>
      </c>
      <c r="CY428">
        <f>AD428</f>
        <v>0</v>
      </c>
      <c r="CZ428">
        <f>AH428</f>
        <v>0</v>
      </c>
      <c r="DA428">
        <f>AL428</f>
        <v>1</v>
      </c>
      <c r="DB428">
        <v>0</v>
      </c>
    </row>
    <row r="429" spans="1:106" x14ac:dyDescent="0.2">
      <c r="A429">
        <f>ROW(Source!A224)</f>
        <v>224</v>
      </c>
      <c r="B429">
        <v>16670159</v>
      </c>
      <c r="C429">
        <v>16670956</v>
      </c>
      <c r="D429">
        <v>15247974</v>
      </c>
      <c r="E429">
        <v>1</v>
      </c>
      <c r="F429">
        <v>1</v>
      </c>
      <c r="G429">
        <v>1</v>
      </c>
      <c r="H429">
        <v>2</v>
      </c>
      <c r="I429" t="s">
        <v>503</v>
      </c>
      <c r="J429" t="s">
        <v>504</v>
      </c>
      <c r="K429" t="s">
        <v>505</v>
      </c>
      <c r="L429">
        <v>1368</v>
      </c>
      <c r="N429">
        <v>1011</v>
      </c>
      <c r="O429" t="s">
        <v>506</v>
      </c>
      <c r="P429" t="s">
        <v>506</v>
      </c>
      <c r="Q429">
        <v>1</v>
      </c>
      <c r="W429">
        <v>0</v>
      </c>
      <c r="X429">
        <v>1188625873</v>
      </c>
      <c r="Y429">
        <v>0.01</v>
      </c>
      <c r="AA429">
        <v>0</v>
      </c>
      <c r="AB429">
        <v>31.26</v>
      </c>
      <c r="AC429">
        <v>13.5</v>
      </c>
      <c r="AD429">
        <v>0</v>
      </c>
      <c r="AE429">
        <v>0</v>
      </c>
      <c r="AF429">
        <v>31.26</v>
      </c>
      <c r="AG429">
        <v>13.5</v>
      </c>
      <c r="AH429">
        <v>0</v>
      </c>
      <c r="AI429">
        <v>1</v>
      </c>
      <c r="AJ429">
        <v>1</v>
      </c>
      <c r="AK429">
        <v>1</v>
      </c>
      <c r="AL429">
        <v>1</v>
      </c>
      <c r="AN429">
        <v>0</v>
      </c>
      <c r="AO429">
        <v>1</v>
      </c>
      <c r="AP429">
        <v>0</v>
      </c>
      <c r="AQ429">
        <v>0</v>
      </c>
      <c r="AR429">
        <v>0</v>
      </c>
      <c r="AS429" t="s">
        <v>6</v>
      </c>
      <c r="AT429">
        <v>0.01</v>
      </c>
      <c r="AU429" t="s">
        <v>6</v>
      </c>
      <c r="AV429">
        <v>0</v>
      </c>
      <c r="AW429">
        <v>2</v>
      </c>
      <c r="AX429">
        <v>16670966</v>
      </c>
      <c r="AY429">
        <v>1</v>
      </c>
      <c r="AZ429">
        <v>0</v>
      </c>
      <c r="BA429">
        <v>361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Y429*Source!I224</f>
        <v>0.38500000000000001</v>
      </c>
      <c r="CY429">
        <f>AB429</f>
        <v>31.26</v>
      </c>
      <c r="CZ429">
        <f>AF429</f>
        <v>31.26</v>
      </c>
      <c r="DA429">
        <f>AJ429</f>
        <v>1</v>
      </c>
      <c r="DB429">
        <v>0</v>
      </c>
    </row>
    <row r="430" spans="1:106" x14ac:dyDescent="0.2">
      <c r="A430">
        <f>ROW(Source!A224)</f>
        <v>224</v>
      </c>
      <c r="B430">
        <v>16670159</v>
      </c>
      <c r="C430">
        <v>16670956</v>
      </c>
      <c r="D430">
        <v>15170076</v>
      </c>
      <c r="E430">
        <v>1</v>
      </c>
      <c r="F430">
        <v>1</v>
      </c>
      <c r="G430">
        <v>1</v>
      </c>
      <c r="H430">
        <v>3</v>
      </c>
      <c r="I430" t="s">
        <v>654</v>
      </c>
      <c r="J430" t="s">
        <v>655</v>
      </c>
      <c r="K430" t="s">
        <v>656</v>
      </c>
      <c r="L430">
        <v>1356</v>
      </c>
      <c r="N430">
        <v>1010</v>
      </c>
      <c r="O430" t="s">
        <v>653</v>
      </c>
      <c r="P430" t="s">
        <v>653</v>
      </c>
      <c r="Q430">
        <v>1000</v>
      </c>
      <c r="W430">
        <v>0</v>
      </c>
      <c r="X430">
        <v>1975348994</v>
      </c>
      <c r="Y430">
        <v>0.2</v>
      </c>
      <c r="AA430">
        <v>180</v>
      </c>
      <c r="AB430">
        <v>0</v>
      </c>
      <c r="AC430">
        <v>0</v>
      </c>
      <c r="AD430">
        <v>0</v>
      </c>
      <c r="AE430">
        <v>180</v>
      </c>
      <c r="AF430">
        <v>0</v>
      </c>
      <c r="AG430">
        <v>0</v>
      </c>
      <c r="AH430">
        <v>0</v>
      </c>
      <c r="AI430">
        <v>1</v>
      </c>
      <c r="AJ430">
        <v>1</v>
      </c>
      <c r="AK430">
        <v>1</v>
      </c>
      <c r="AL430">
        <v>1</v>
      </c>
      <c r="AN430">
        <v>0</v>
      </c>
      <c r="AO430">
        <v>1</v>
      </c>
      <c r="AP430">
        <v>0</v>
      </c>
      <c r="AQ430">
        <v>0</v>
      </c>
      <c r="AR430">
        <v>0</v>
      </c>
      <c r="AS430" t="s">
        <v>6</v>
      </c>
      <c r="AT430">
        <v>0.2</v>
      </c>
      <c r="AU430" t="s">
        <v>6</v>
      </c>
      <c r="AV430">
        <v>0</v>
      </c>
      <c r="AW430">
        <v>2</v>
      </c>
      <c r="AX430">
        <v>16670967</v>
      </c>
      <c r="AY430">
        <v>1</v>
      </c>
      <c r="AZ430">
        <v>0</v>
      </c>
      <c r="BA430">
        <v>362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Y430*Source!I224</f>
        <v>7.7</v>
      </c>
      <c r="CY430">
        <f>AA430</f>
        <v>180</v>
      </c>
      <c r="CZ430">
        <f>AE430</f>
        <v>180</v>
      </c>
      <c r="DA430">
        <f>AI430</f>
        <v>1</v>
      </c>
      <c r="DB430">
        <v>0</v>
      </c>
    </row>
    <row r="431" spans="1:106" x14ac:dyDescent="0.2">
      <c r="A431">
        <f>ROW(Source!A224)</f>
        <v>224</v>
      </c>
      <c r="B431">
        <v>16670159</v>
      </c>
      <c r="C431">
        <v>16670956</v>
      </c>
      <c r="D431">
        <v>15170438</v>
      </c>
      <c r="E431">
        <v>1</v>
      </c>
      <c r="F431">
        <v>1</v>
      </c>
      <c r="G431">
        <v>1</v>
      </c>
      <c r="H431">
        <v>3</v>
      </c>
      <c r="I431" t="s">
        <v>657</v>
      </c>
      <c r="J431" t="s">
        <v>658</v>
      </c>
      <c r="K431" t="s">
        <v>659</v>
      </c>
      <c r="L431">
        <v>1348</v>
      </c>
      <c r="N431">
        <v>1009</v>
      </c>
      <c r="O431" t="s">
        <v>477</v>
      </c>
      <c r="P431" t="s">
        <v>477</v>
      </c>
      <c r="Q431">
        <v>1000</v>
      </c>
      <c r="W431">
        <v>0</v>
      </c>
      <c r="X431">
        <v>-1755229539</v>
      </c>
      <c r="Y431">
        <v>1E-3</v>
      </c>
      <c r="AA431">
        <v>12430</v>
      </c>
      <c r="AB431">
        <v>0</v>
      </c>
      <c r="AC431">
        <v>0</v>
      </c>
      <c r="AD431">
        <v>0</v>
      </c>
      <c r="AE431">
        <v>12430</v>
      </c>
      <c r="AF431">
        <v>0</v>
      </c>
      <c r="AG431">
        <v>0</v>
      </c>
      <c r="AH431">
        <v>0</v>
      </c>
      <c r="AI431">
        <v>1</v>
      </c>
      <c r="AJ431">
        <v>1</v>
      </c>
      <c r="AK431">
        <v>1</v>
      </c>
      <c r="AL431">
        <v>1</v>
      </c>
      <c r="AN431">
        <v>0</v>
      </c>
      <c r="AO431">
        <v>1</v>
      </c>
      <c r="AP431">
        <v>0</v>
      </c>
      <c r="AQ431">
        <v>0</v>
      </c>
      <c r="AR431">
        <v>0</v>
      </c>
      <c r="AS431" t="s">
        <v>6</v>
      </c>
      <c r="AT431">
        <v>1E-3</v>
      </c>
      <c r="AU431" t="s">
        <v>6</v>
      </c>
      <c r="AV431">
        <v>0</v>
      </c>
      <c r="AW431">
        <v>2</v>
      </c>
      <c r="AX431">
        <v>16670968</v>
      </c>
      <c r="AY431">
        <v>1</v>
      </c>
      <c r="AZ431">
        <v>0</v>
      </c>
      <c r="BA431">
        <v>363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Y431*Source!I224</f>
        <v>3.85E-2</v>
      </c>
      <c r="CY431">
        <f>AA431</f>
        <v>12430</v>
      </c>
      <c r="CZ431">
        <f>AE431</f>
        <v>12430</v>
      </c>
      <c r="DA431">
        <f>AI431</f>
        <v>1</v>
      </c>
      <c r="DB431">
        <v>0</v>
      </c>
    </row>
    <row r="432" spans="1:106" x14ac:dyDescent="0.2">
      <c r="A432">
        <f>ROW(Source!A224)</f>
        <v>224</v>
      </c>
      <c r="B432">
        <v>16670159</v>
      </c>
      <c r="C432">
        <v>16670956</v>
      </c>
      <c r="D432">
        <v>15218454</v>
      </c>
      <c r="E432">
        <v>1</v>
      </c>
      <c r="F432">
        <v>1</v>
      </c>
      <c r="G432">
        <v>1</v>
      </c>
      <c r="H432">
        <v>3</v>
      </c>
      <c r="I432" t="s">
        <v>322</v>
      </c>
      <c r="J432" t="s">
        <v>324</v>
      </c>
      <c r="K432" t="s">
        <v>323</v>
      </c>
      <c r="L432">
        <v>1308</v>
      </c>
      <c r="N432">
        <v>1003</v>
      </c>
      <c r="O432" t="s">
        <v>43</v>
      </c>
      <c r="P432" t="s">
        <v>43</v>
      </c>
      <c r="Q432">
        <v>100</v>
      </c>
      <c r="W432">
        <v>0</v>
      </c>
      <c r="X432">
        <v>2095203287</v>
      </c>
      <c r="Y432">
        <v>1</v>
      </c>
      <c r="AA432">
        <v>248</v>
      </c>
      <c r="AB432">
        <v>0</v>
      </c>
      <c r="AC432">
        <v>0</v>
      </c>
      <c r="AD432">
        <v>0</v>
      </c>
      <c r="AE432">
        <v>248</v>
      </c>
      <c r="AF432">
        <v>0</v>
      </c>
      <c r="AG432">
        <v>0</v>
      </c>
      <c r="AH432">
        <v>0</v>
      </c>
      <c r="AI432">
        <v>1</v>
      </c>
      <c r="AJ432">
        <v>1</v>
      </c>
      <c r="AK432">
        <v>1</v>
      </c>
      <c r="AL432">
        <v>1</v>
      </c>
      <c r="AN432">
        <v>0</v>
      </c>
      <c r="AO432">
        <v>0</v>
      </c>
      <c r="AP432">
        <v>0</v>
      </c>
      <c r="AQ432">
        <v>0</v>
      </c>
      <c r="AR432">
        <v>0</v>
      </c>
      <c r="AS432" t="s">
        <v>6</v>
      </c>
      <c r="AT432">
        <v>1</v>
      </c>
      <c r="AU432" t="s">
        <v>6</v>
      </c>
      <c r="AV432">
        <v>0</v>
      </c>
      <c r="AW432">
        <v>1</v>
      </c>
      <c r="AX432">
        <v>-1</v>
      </c>
      <c r="AY432">
        <v>0</v>
      </c>
      <c r="AZ432">
        <v>0</v>
      </c>
      <c r="BA432" t="s">
        <v>6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Y432*Source!I224</f>
        <v>38.5</v>
      </c>
      <c r="CY432">
        <f>AA432</f>
        <v>248</v>
      </c>
      <c r="CZ432">
        <f>AE432</f>
        <v>248</v>
      </c>
      <c r="DA432">
        <f>AI432</f>
        <v>1</v>
      </c>
      <c r="DB432">
        <v>0</v>
      </c>
    </row>
    <row r="433" spans="1:106" x14ac:dyDescent="0.2">
      <c r="A433">
        <f>ROW(Source!A224)</f>
        <v>224</v>
      </c>
      <c r="B433">
        <v>16670159</v>
      </c>
      <c r="C433">
        <v>16670956</v>
      </c>
      <c r="D433">
        <v>15164559</v>
      </c>
      <c r="E433">
        <v>17</v>
      </c>
      <c r="F433">
        <v>1</v>
      </c>
      <c r="G433">
        <v>1</v>
      </c>
      <c r="H433">
        <v>3</v>
      </c>
      <c r="I433" t="s">
        <v>481</v>
      </c>
      <c r="J433" t="s">
        <v>6</v>
      </c>
      <c r="K433" t="s">
        <v>482</v>
      </c>
      <c r="L433">
        <v>1374</v>
      </c>
      <c r="N433">
        <v>1013</v>
      </c>
      <c r="O433" t="s">
        <v>483</v>
      </c>
      <c r="P433" t="s">
        <v>483</v>
      </c>
      <c r="Q433">
        <v>1</v>
      </c>
      <c r="W433">
        <v>0</v>
      </c>
      <c r="X433">
        <v>-1731369543</v>
      </c>
      <c r="Y433">
        <v>3.1</v>
      </c>
      <c r="AA433">
        <v>1</v>
      </c>
      <c r="AB433">
        <v>0</v>
      </c>
      <c r="AC433">
        <v>0</v>
      </c>
      <c r="AD433">
        <v>0</v>
      </c>
      <c r="AE433">
        <v>1</v>
      </c>
      <c r="AF433">
        <v>0</v>
      </c>
      <c r="AG433">
        <v>0</v>
      </c>
      <c r="AH433">
        <v>0</v>
      </c>
      <c r="AI433">
        <v>1</v>
      </c>
      <c r="AJ433">
        <v>1</v>
      </c>
      <c r="AK433">
        <v>1</v>
      </c>
      <c r="AL433">
        <v>1</v>
      </c>
      <c r="AN433">
        <v>0</v>
      </c>
      <c r="AO433">
        <v>1</v>
      </c>
      <c r="AP433">
        <v>0</v>
      </c>
      <c r="AQ433">
        <v>0</v>
      </c>
      <c r="AR433">
        <v>0</v>
      </c>
      <c r="AS433" t="s">
        <v>6</v>
      </c>
      <c r="AT433">
        <v>3.1</v>
      </c>
      <c r="AU433" t="s">
        <v>6</v>
      </c>
      <c r="AV433">
        <v>0</v>
      </c>
      <c r="AW433">
        <v>2</v>
      </c>
      <c r="AX433">
        <v>16670969</v>
      </c>
      <c r="AY433">
        <v>1</v>
      </c>
      <c r="AZ433">
        <v>0</v>
      </c>
      <c r="BA433">
        <v>364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Y433*Source!I224</f>
        <v>119.35000000000001</v>
      </c>
      <c r="CY433">
        <f>AA433</f>
        <v>1</v>
      </c>
      <c r="CZ433">
        <f>AE433</f>
        <v>1</v>
      </c>
      <c r="DA433">
        <f>AI433</f>
        <v>1</v>
      </c>
      <c r="DB433">
        <v>0</v>
      </c>
    </row>
    <row r="434" spans="1:106" x14ac:dyDescent="0.2">
      <c r="A434">
        <f>ROW(Source!A225)</f>
        <v>225</v>
      </c>
      <c r="B434">
        <v>16670161</v>
      </c>
      <c r="C434">
        <v>16670956</v>
      </c>
      <c r="D434">
        <v>15435721</v>
      </c>
      <c r="E434">
        <v>1</v>
      </c>
      <c r="F434">
        <v>1</v>
      </c>
      <c r="G434">
        <v>1</v>
      </c>
      <c r="H434">
        <v>1</v>
      </c>
      <c r="I434" t="s">
        <v>602</v>
      </c>
      <c r="J434" t="s">
        <v>6</v>
      </c>
      <c r="K434" t="s">
        <v>603</v>
      </c>
      <c r="L434">
        <v>1191</v>
      </c>
      <c r="N434">
        <v>1013</v>
      </c>
      <c r="O434" t="s">
        <v>466</v>
      </c>
      <c r="P434" t="s">
        <v>466</v>
      </c>
      <c r="Q434">
        <v>1</v>
      </c>
      <c r="W434">
        <v>0</v>
      </c>
      <c r="X434">
        <v>1983201532</v>
      </c>
      <c r="Y434">
        <v>16.29</v>
      </c>
      <c r="AA434">
        <v>0</v>
      </c>
      <c r="AB434">
        <v>0</v>
      </c>
      <c r="AC434">
        <v>0</v>
      </c>
      <c r="AD434">
        <v>62.1</v>
      </c>
      <c r="AE434">
        <v>0</v>
      </c>
      <c r="AF434">
        <v>0</v>
      </c>
      <c r="AG434">
        <v>0</v>
      </c>
      <c r="AH434">
        <v>9.51</v>
      </c>
      <c r="AI434">
        <v>1</v>
      </c>
      <c r="AJ434">
        <v>1</v>
      </c>
      <c r="AK434">
        <v>1</v>
      </c>
      <c r="AL434">
        <v>6.53</v>
      </c>
      <c r="AN434">
        <v>0</v>
      </c>
      <c r="AO434">
        <v>1</v>
      </c>
      <c r="AP434">
        <v>0</v>
      </c>
      <c r="AQ434">
        <v>0</v>
      </c>
      <c r="AR434">
        <v>0</v>
      </c>
      <c r="AS434" t="s">
        <v>6</v>
      </c>
      <c r="AT434">
        <v>16.29</v>
      </c>
      <c r="AU434" t="s">
        <v>6</v>
      </c>
      <c r="AV434">
        <v>1</v>
      </c>
      <c r="AW434">
        <v>2</v>
      </c>
      <c r="AX434">
        <v>16670964</v>
      </c>
      <c r="AY434">
        <v>1</v>
      </c>
      <c r="AZ434">
        <v>0</v>
      </c>
      <c r="BA434">
        <v>365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Y434*Source!I225</f>
        <v>627.16499999999996</v>
      </c>
      <c r="CY434">
        <f>AD434</f>
        <v>62.1</v>
      </c>
      <c r="CZ434">
        <f>AH434</f>
        <v>9.51</v>
      </c>
      <c r="DA434">
        <f>AL434</f>
        <v>6.53</v>
      </c>
      <c r="DB434">
        <v>0</v>
      </c>
    </row>
    <row r="435" spans="1:106" x14ac:dyDescent="0.2">
      <c r="A435">
        <f>ROW(Source!A225)</f>
        <v>225</v>
      </c>
      <c r="B435">
        <v>16670161</v>
      </c>
      <c r="C435">
        <v>16670956</v>
      </c>
      <c r="D435">
        <v>15430395</v>
      </c>
      <c r="E435">
        <v>1</v>
      </c>
      <c r="F435">
        <v>1</v>
      </c>
      <c r="G435">
        <v>1</v>
      </c>
      <c r="H435">
        <v>1</v>
      </c>
      <c r="I435" t="s">
        <v>501</v>
      </c>
      <c r="J435" t="s">
        <v>6</v>
      </c>
      <c r="K435" t="s">
        <v>502</v>
      </c>
      <c r="L435">
        <v>1191</v>
      </c>
      <c r="N435">
        <v>1013</v>
      </c>
      <c r="O435" t="s">
        <v>466</v>
      </c>
      <c r="P435" t="s">
        <v>466</v>
      </c>
      <c r="Q435">
        <v>1</v>
      </c>
      <c r="W435">
        <v>0</v>
      </c>
      <c r="X435">
        <v>-1417349443</v>
      </c>
      <c r="Y435">
        <v>0.01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1</v>
      </c>
      <c r="AJ435">
        <v>1</v>
      </c>
      <c r="AK435">
        <v>6.53</v>
      </c>
      <c r="AL435">
        <v>1</v>
      </c>
      <c r="AN435">
        <v>0</v>
      </c>
      <c r="AO435">
        <v>1</v>
      </c>
      <c r="AP435">
        <v>0</v>
      </c>
      <c r="AQ435">
        <v>0</v>
      </c>
      <c r="AR435">
        <v>0</v>
      </c>
      <c r="AS435" t="s">
        <v>6</v>
      </c>
      <c r="AT435">
        <v>0.01</v>
      </c>
      <c r="AU435" t="s">
        <v>6</v>
      </c>
      <c r="AV435">
        <v>2</v>
      </c>
      <c r="AW435">
        <v>2</v>
      </c>
      <c r="AX435">
        <v>16670965</v>
      </c>
      <c r="AY435">
        <v>1</v>
      </c>
      <c r="AZ435">
        <v>0</v>
      </c>
      <c r="BA435">
        <v>366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Y435*Source!I225</f>
        <v>0.38500000000000001</v>
      </c>
      <c r="CY435">
        <f>AD435</f>
        <v>0</v>
      </c>
      <c r="CZ435">
        <f>AH435</f>
        <v>0</v>
      </c>
      <c r="DA435">
        <f>AL435</f>
        <v>1</v>
      </c>
      <c r="DB435">
        <v>0</v>
      </c>
    </row>
    <row r="436" spans="1:106" x14ac:dyDescent="0.2">
      <c r="A436">
        <f>ROW(Source!A225)</f>
        <v>225</v>
      </c>
      <c r="B436">
        <v>16670161</v>
      </c>
      <c r="C436">
        <v>16670956</v>
      </c>
      <c r="D436">
        <v>15247974</v>
      </c>
      <c r="E436">
        <v>1</v>
      </c>
      <c r="F436">
        <v>1</v>
      </c>
      <c r="G436">
        <v>1</v>
      </c>
      <c r="H436">
        <v>2</v>
      </c>
      <c r="I436" t="s">
        <v>503</v>
      </c>
      <c r="J436" t="s">
        <v>504</v>
      </c>
      <c r="K436" t="s">
        <v>505</v>
      </c>
      <c r="L436">
        <v>1368</v>
      </c>
      <c r="N436">
        <v>1011</v>
      </c>
      <c r="O436" t="s">
        <v>506</v>
      </c>
      <c r="P436" t="s">
        <v>506</v>
      </c>
      <c r="Q436">
        <v>1</v>
      </c>
      <c r="W436">
        <v>0</v>
      </c>
      <c r="X436">
        <v>1188625873</v>
      </c>
      <c r="Y436">
        <v>0.01</v>
      </c>
      <c r="AA436">
        <v>0</v>
      </c>
      <c r="AB436">
        <v>204.13</v>
      </c>
      <c r="AC436">
        <v>13.5</v>
      </c>
      <c r="AD436">
        <v>0</v>
      </c>
      <c r="AE436">
        <v>0</v>
      </c>
      <c r="AF436">
        <v>31.26</v>
      </c>
      <c r="AG436">
        <v>13.5</v>
      </c>
      <c r="AH436">
        <v>0</v>
      </c>
      <c r="AI436">
        <v>1</v>
      </c>
      <c r="AJ436">
        <v>6.53</v>
      </c>
      <c r="AK436">
        <v>1</v>
      </c>
      <c r="AL436">
        <v>1</v>
      </c>
      <c r="AN436">
        <v>0</v>
      </c>
      <c r="AO436">
        <v>1</v>
      </c>
      <c r="AP436">
        <v>0</v>
      </c>
      <c r="AQ436">
        <v>0</v>
      </c>
      <c r="AR436">
        <v>0</v>
      </c>
      <c r="AS436" t="s">
        <v>6</v>
      </c>
      <c r="AT436">
        <v>0.01</v>
      </c>
      <c r="AU436" t="s">
        <v>6</v>
      </c>
      <c r="AV436">
        <v>0</v>
      </c>
      <c r="AW436">
        <v>2</v>
      </c>
      <c r="AX436">
        <v>16670966</v>
      </c>
      <c r="AY436">
        <v>1</v>
      </c>
      <c r="AZ436">
        <v>0</v>
      </c>
      <c r="BA436">
        <v>367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Y436*Source!I225</f>
        <v>0.38500000000000001</v>
      </c>
      <c r="CY436">
        <f>AB436</f>
        <v>204.13</v>
      </c>
      <c r="CZ436">
        <f>AF436</f>
        <v>31.26</v>
      </c>
      <c r="DA436">
        <f>AJ436</f>
        <v>6.53</v>
      </c>
      <c r="DB436">
        <v>0</v>
      </c>
    </row>
    <row r="437" spans="1:106" x14ac:dyDescent="0.2">
      <c r="A437">
        <f>ROW(Source!A225)</f>
        <v>225</v>
      </c>
      <c r="B437">
        <v>16670161</v>
      </c>
      <c r="C437">
        <v>16670956</v>
      </c>
      <c r="D437">
        <v>15170076</v>
      </c>
      <c r="E437">
        <v>1</v>
      </c>
      <c r="F437">
        <v>1</v>
      </c>
      <c r="G437">
        <v>1</v>
      </c>
      <c r="H437">
        <v>3</v>
      </c>
      <c r="I437" t="s">
        <v>654</v>
      </c>
      <c r="J437" t="s">
        <v>655</v>
      </c>
      <c r="K437" t="s">
        <v>656</v>
      </c>
      <c r="L437">
        <v>1356</v>
      </c>
      <c r="N437">
        <v>1010</v>
      </c>
      <c r="O437" t="s">
        <v>653</v>
      </c>
      <c r="P437" t="s">
        <v>653</v>
      </c>
      <c r="Q437">
        <v>1000</v>
      </c>
      <c r="W437">
        <v>0</v>
      </c>
      <c r="X437">
        <v>1975348994</v>
      </c>
      <c r="Y437">
        <v>0.2</v>
      </c>
      <c r="AA437">
        <v>1175.4000000000001</v>
      </c>
      <c r="AB437">
        <v>0</v>
      </c>
      <c r="AC437">
        <v>0</v>
      </c>
      <c r="AD437">
        <v>0</v>
      </c>
      <c r="AE437">
        <v>180</v>
      </c>
      <c r="AF437">
        <v>0</v>
      </c>
      <c r="AG437">
        <v>0</v>
      </c>
      <c r="AH437">
        <v>0</v>
      </c>
      <c r="AI437">
        <v>6.53</v>
      </c>
      <c r="AJ437">
        <v>1</v>
      </c>
      <c r="AK437">
        <v>1</v>
      </c>
      <c r="AL437">
        <v>1</v>
      </c>
      <c r="AN437">
        <v>0</v>
      </c>
      <c r="AO437">
        <v>1</v>
      </c>
      <c r="AP437">
        <v>0</v>
      </c>
      <c r="AQ437">
        <v>0</v>
      </c>
      <c r="AR437">
        <v>0</v>
      </c>
      <c r="AS437" t="s">
        <v>6</v>
      </c>
      <c r="AT437">
        <v>0.2</v>
      </c>
      <c r="AU437" t="s">
        <v>6</v>
      </c>
      <c r="AV437">
        <v>0</v>
      </c>
      <c r="AW437">
        <v>2</v>
      </c>
      <c r="AX437">
        <v>16670967</v>
      </c>
      <c r="AY437">
        <v>1</v>
      </c>
      <c r="AZ437">
        <v>0</v>
      </c>
      <c r="BA437">
        <v>368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Y437*Source!I225</f>
        <v>7.7</v>
      </c>
      <c r="CY437">
        <f>AA437</f>
        <v>1175.4000000000001</v>
      </c>
      <c r="CZ437">
        <f>AE437</f>
        <v>180</v>
      </c>
      <c r="DA437">
        <f>AI437</f>
        <v>6.53</v>
      </c>
      <c r="DB437">
        <v>0</v>
      </c>
    </row>
    <row r="438" spans="1:106" x14ac:dyDescent="0.2">
      <c r="A438">
        <f>ROW(Source!A225)</f>
        <v>225</v>
      </c>
      <c r="B438">
        <v>16670161</v>
      </c>
      <c r="C438">
        <v>16670956</v>
      </c>
      <c r="D438">
        <v>15170438</v>
      </c>
      <c r="E438">
        <v>1</v>
      </c>
      <c r="F438">
        <v>1</v>
      </c>
      <c r="G438">
        <v>1</v>
      </c>
      <c r="H438">
        <v>3</v>
      </c>
      <c r="I438" t="s">
        <v>657</v>
      </c>
      <c r="J438" t="s">
        <v>658</v>
      </c>
      <c r="K438" t="s">
        <v>659</v>
      </c>
      <c r="L438">
        <v>1348</v>
      </c>
      <c r="N438">
        <v>1009</v>
      </c>
      <c r="O438" t="s">
        <v>477</v>
      </c>
      <c r="P438" t="s">
        <v>477</v>
      </c>
      <c r="Q438">
        <v>1000</v>
      </c>
      <c r="W438">
        <v>0</v>
      </c>
      <c r="X438">
        <v>-1755229539</v>
      </c>
      <c r="Y438">
        <v>1E-3</v>
      </c>
      <c r="AA438">
        <v>81167.899999999994</v>
      </c>
      <c r="AB438">
        <v>0</v>
      </c>
      <c r="AC438">
        <v>0</v>
      </c>
      <c r="AD438">
        <v>0</v>
      </c>
      <c r="AE438">
        <v>12430</v>
      </c>
      <c r="AF438">
        <v>0</v>
      </c>
      <c r="AG438">
        <v>0</v>
      </c>
      <c r="AH438">
        <v>0</v>
      </c>
      <c r="AI438">
        <v>6.53</v>
      </c>
      <c r="AJ438">
        <v>1</v>
      </c>
      <c r="AK438">
        <v>1</v>
      </c>
      <c r="AL438">
        <v>1</v>
      </c>
      <c r="AN438">
        <v>0</v>
      </c>
      <c r="AO438">
        <v>1</v>
      </c>
      <c r="AP438">
        <v>0</v>
      </c>
      <c r="AQ438">
        <v>0</v>
      </c>
      <c r="AR438">
        <v>0</v>
      </c>
      <c r="AS438" t="s">
        <v>6</v>
      </c>
      <c r="AT438">
        <v>1E-3</v>
      </c>
      <c r="AU438" t="s">
        <v>6</v>
      </c>
      <c r="AV438">
        <v>0</v>
      </c>
      <c r="AW438">
        <v>2</v>
      </c>
      <c r="AX438">
        <v>16670968</v>
      </c>
      <c r="AY438">
        <v>1</v>
      </c>
      <c r="AZ438">
        <v>0</v>
      </c>
      <c r="BA438">
        <v>369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Y438*Source!I225</f>
        <v>3.85E-2</v>
      </c>
      <c r="CY438">
        <f>AA438</f>
        <v>81167.899999999994</v>
      </c>
      <c r="CZ438">
        <f>AE438</f>
        <v>12430</v>
      </c>
      <c r="DA438">
        <f>AI438</f>
        <v>6.53</v>
      </c>
      <c r="DB438">
        <v>0</v>
      </c>
    </row>
    <row r="439" spans="1:106" x14ac:dyDescent="0.2">
      <c r="A439">
        <f>ROW(Source!A225)</f>
        <v>225</v>
      </c>
      <c r="B439">
        <v>16670161</v>
      </c>
      <c r="C439">
        <v>16670956</v>
      </c>
      <c r="D439">
        <v>15218454</v>
      </c>
      <c r="E439">
        <v>1</v>
      </c>
      <c r="F439">
        <v>1</v>
      </c>
      <c r="G439">
        <v>1</v>
      </c>
      <c r="H439">
        <v>3</v>
      </c>
      <c r="I439" t="s">
        <v>322</v>
      </c>
      <c r="J439" t="s">
        <v>324</v>
      </c>
      <c r="K439" t="s">
        <v>323</v>
      </c>
      <c r="L439">
        <v>1308</v>
      </c>
      <c r="N439">
        <v>1003</v>
      </c>
      <c r="O439" t="s">
        <v>43</v>
      </c>
      <c r="P439" t="s">
        <v>43</v>
      </c>
      <c r="Q439">
        <v>100</v>
      </c>
      <c r="W439">
        <v>0</v>
      </c>
      <c r="X439">
        <v>2095203287</v>
      </c>
      <c r="Y439">
        <v>1</v>
      </c>
      <c r="AA439">
        <v>1619.44</v>
      </c>
      <c r="AB439">
        <v>0</v>
      </c>
      <c r="AC439">
        <v>0</v>
      </c>
      <c r="AD439">
        <v>0</v>
      </c>
      <c r="AE439">
        <v>248</v>
      </c>
      <c r="AF439">
        <v>0</v>
      </c>
      <c r="AG439">
        <v>0</v>
      </c>
      <c r="AH439">
        <v>0</v>
      </c>
      <c r="AI439">
        <v>6.53</v>
      </c>
      <c r="AJ439">
        <v>1</v>
      </c>
      <c r="AK439">
        <v>1</v>
      </c>
      <c r="AL439">
        <v>1</v>
      </c>
      <c r="AN439">
        <v>0</v>
      </c>
      <c r="AO439">
        <v>0</v>
      </c>
      <c r="AP439">
        <v>0</v>
      </c>
      <c r="AQ439">
        <v>0</v>
      </c>
      <c r="AR439">
        <v>0</v>
      </c>
      <c r="AS439" t="s">
        <v>6</v>
      </c>
      <c r="AT439">
        <v>1</v>
      </c>
      <c r="AU439" t="s">
        <v>6</v>
      </c>
      <c r="AV439">
        <v>0</v>
      </c>
      <c r="AW439">
        <v>1</v>
      </c>
      <c r="AX439">
        <v>-1</v>
      </c>
      <c r="AY439">
        <v>0</v>
      </c>
      <c r="AZ439">
        <v>0</v>
      </c>
      <c r="BA439" t="s">
        <v>6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Y439*Source!I225</f>
        <v>38.5</v>
      </c>
      <c r="CY439">
        <f>AA439</f>
        <v>1619.44</v>
      </c>
      <c r="CZ439">
        <f>AE439</f>
        <v>248</v>
      </c>
      <c r="DA439">
        <f>AI439</f>
        <v>6.53</v>
      </c>
      <c r="DB439">
        <v>0</v>
      </c>
    </row>
    <row r="440" spans="1:106" x14ac:dyDescent="0.2">
      <c r="A440">
        <f>ROW(Source!A225)</f>
        <v>225</v>
      </c>
      <c r="B440">
        <v>16670161</v>
      </c>
      <c r="C440">
        <v>16670956</v>
      </c>
      <c r="D440">
        <v>15164559</v>
      </c>
      <c r="E440">
        <v>17</v>
      </c>
      <c r="F440">
        <v>1</v>
      </c>
      <c r="G440">
        <v>1</v>
      </c>
      <c r="H440">
        <v>3</v>
      </c>
      <c r="I440" t="s">
        <v>481</v>
      </c>
      <c r="J440" t="s">
        <v>6</v>
      </c>
      <c r="K440" t="s">
        <v>482</v>
      </c>
      <c r="L440">
        <v>1374</v>
      </c>
      <c r="N440">
        <v>1013</v>
      </c>
      <c r="O440" t="s">
        <v>483</v>
      </c>
      <c r="P440" t="s">
        <v>483</v>
      </c>
      <c r="Q440">
        <v>1</v>
      </c>
      <c r="W440">
        <v>0</v>
      </c>
      <c r="X440">
        <v>-1731369543</v>
      </c>
      <c r="Y440">
        <v>3.1</v>
      </c>
      <c r="AA440">
        <v>1</v>
      </c>
      <c r="AB440">
        <v>0</v>
      </c>
      <c r="AC440">
        <v>0</v>
      </c>
      <c r="AD440">
        <v>0</v>
      </c>
      <c r="AE440">
        <v>1</v>
      </c>
      <c r="AF440">
        <v>0</v>
      </c>
      <c r="AG440">
        <v>0</v>
      </c>
      <c r="AH440">
        <v>0</v>
      </c>
      <c r="AI440">
        <v>1</v>
      </c>
      <c r="AJ440">
        <v>1</v>
      </c>
      <c r="AK440">
        <v>1</v>
      </c>
      <c r="AL440">
        <v>1</v>
      </c>
      <c r="AN440">
        <v>0</v>
      </c>
      <c r="AO440">
        <v>1</v>
      </c>
      <c r="AP440">
        <v>0</v>
      </c>
      <c r="AQ440">
        <v>0</v>
      </c>
      <c r="AR440">
        <v>0</v>
      </c>
      <c r="AS440" t="s">
        <v>6</v>
      </c>
      <c r="AT440">
        <v>3.1</v>
      </c>
      <c r="AU440" t="s">
        <v>6</v>
      </c>
      <c r="AV440">
        <v>0</v>
      </c>
      <c r="AW440">
        <v>2</v>
      </c>
      <c r="AX440">
        <v>16670969</v>
      </c>
      <c r="AY440">
        <v>1</v>
      </c>
      <c r="AZ440">
        <v>0</v>
      </c>
      <c r="BA440">
        <v>370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Y440*Source!I225</f>
        <v>119.35000000000001</v>
      </c>
      <c r="CY440">
        <f>AA440</f>
        <v>1</v>
      </c>
      <c r="CZ440">
        <f>AE440</f>
        <v>1</v>
      </c>
      <c r="DA440">
        <f>AI440</f>
        <v>1</v>
      </c>
      <c r="DB440">
        <v>0</v>
      </c>
    </row>
    <row r="441" spans="1:106" x14ac:dyDescent="0.2">
      <c r="A441">
        <f>ROW(Source!A228)</f>
        <v>228</v>
      </c>
      <c r="B441">
        <v>16670159</v>
      </c>
      <c r="C441">
        <v>16670971</v>
      </c>
      <c r="D441">
        <v>15438286</v>
      </c>
      <c r="E441">
        <v>1</v>
      </c>
      <c r="F441">
        <v>1</v>
      </c>
      <c r="G441">
        <v>1</v>
      </c>
      <c r="H441">
        <v>1</v>
      </c>
      <c r="I441" t="s">
        <v>660</v>
      </c>
      <c r="J441" t="s">
        <v>6</v>
      </c>
      <c r="K441" t="s">
        <v>661</v>
      </c>
      <c r="L441">
        <v>1191</v>
      </c>
      <c r="N441">
        <v>1013</v>
      </c>
      <c r="O441" t="s">
        <v>466</v>
      </c>
      <c r="P441" t="s">
        <v>466</v>
      </c>
      <c r="Q441">
        <v>1</v>
      </c>
      <c r="W441">
        <v>0</v>
      </c>
      <c r="X441">
        <v>-1027537862</v>
      </c>
      <c r="Y441">
        <v>15.2</v>
      </c>
      <c r="AA441">
        <v>0</v>
      </c>
      <c r="AB441">
        <v>0</v>
      </c>
      <c r="AC441">
        <v>0</v>
      </c>
      <c r="AD441">
        <v>9.18</v>
      </c>
      <c r="AE441">
        <v>0</v>
      </c>
      <c r="AF441">
        <v>0</v>
      </c>
      <c r="AG441">
        <v>0</v>
      </c>
      <c r="AH441">
        <v>9.18</v>
      </c>
      <c r="AI441">
        <v>1</v>
      </c>
      <c r="AJ441">
        <v>1</v>
      </c>
      <c r="AK441">
        <v>1</v>
      </c>
      <c r="AL441">
        <v>1</v>
      </c>
      <c r="AN441">
        <v>0</v>
      </c>
      <c r="AO441">
        <v>1</v>
      </c>
      <c r="AP441">
        <v>0</v>
      </c>
      <c r="AQ441">
        <v>0</v>
      </c>
      <c r="AR441">
        <v>0</v>
      </c>
      <c r="AS441" t="s">
        <v>6</v>
      </c>
      <c r="AT441">
        <v>15.2</v>
      </c>
      <c r="AU441" t="s">
        <v>6</v>
      </c>
      <c r="AV441">
        <v>1</v>
      </c>
      <c r="AW441">
        <v>2</v>
      </c>
      <c r="AX441">
        <v>16670978</v>
      </c>
      <c r="AY441">
        <v>1</v>
      </c>
      <c r="AZ441">
        <v>0</v>
      </c>
      <c r="BA441">
        <v>371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Y441*Source!I228</f>
        <v>30.4</v>
      </c>
      <c r="CY441">
        <f>AD441</f>
        <v>9.18</v>
      </c>
      <c r="CZ441">
        <f>AH441</f>
        <v>9.18</v>
      </c>
      <c r="DA441">
        <f>AL441</f>
        <v>1</v>
      </c>
      <c r="DB441">
        <v>0</v>
      </c>
    </row>
    <row r="442" spans="1:106" x14ac:dyDescent="0.2">
      <c r="A442">
        <f>ROW(Source!A228)</f>
        <v>228</v>
      </c>
      <c r="B442">
        <v>16670159</v>
      </c>
      <c r="C442">
        <v>16670971</v>
      </c>
      <c r="D442">
        <v>15170155</v>
      </c>
      <c r="E442">
        <v>1</v>
      </c>
      <c r="F442">
        <v>1</v>
      </c>
      <c r="G442">
        <v>1</v>
      </c>
      <c r="H442">
        <v>3</v>
      </c>
      <c r="I442" t="s">
        <v>662</v>
      </c>
      <c r="J442" t="s">
        <v>663</v>
      </c>
      <c r="K442" t="s">
        <v>664</v>
      </c>
      <c r="L442">
        <v>1355</v>
      </c>
      <c r="N442">
        <v>1010</v>
      </c>
      <c r="O442" t="s">
        <v>371</v>
      </c>
      <c r="P442" t="s">
        <v>371</v>
      </c>
      <c r="Q442">
        <v>100</v>
      </c>
      <c r="W442">
        <v>0</v>
      </c>
      <c r="X442">
        <v>1135215184</v>
      </c>
      <c r="Y442">
        <v>1.75</v>
      </c>
      <c r="AA442">
        <v>8</v>
      </c>
      <c r="AB442">
        <v>0</v>
      </c>
      <c r="AC442">
        <v>0</v>
      </c>
      <c r="AD442">
        <v>0</v>
      </c>
      <c r="AE442">
        <v>8</v>
      </c>
      <c r="AF442">
        <v>0</v>
      </c>
      <c r="AG442">
        <v>0</v>
      </c>
      <c r="AH442">
        <v>0</v>
      </c>
      <c r="AI442">
        <v>1</v>
      </c>
      <c r="AJ442">
        <v>1</v>
      </c>
      <c r="AK442">
        <v>1</v>
      </c>
      <c r="AL442">
        <v>1</v>
      </c>
      <c r="AN442">
        <v>0</v>
      </c>
      <c r="AO442">
        <v>1</v>
      </c>
      <c r="AP442">
        <v>0</v>
      </c>
      <c r="AQ442">
        <v>0</v>
      </c>
      <c r="AR442">
        <v>0</v>
      </c>
      <c r="AS442" t="s">
        <v>6</v>
      </c>
      <c r="AT442">
        <v>1.75</v>
      </c>
      <c r="AU442" t="s">
        <v>6</v>
      </c>
      <c r="AV442">
        <v>0</v>
      </c>
      <c r="AW442">
        <v>2</v>
      </c>
      <c r="AX442">
        <v>16670979</v>
      </c>
      <c r="AY442">
        <v>1</v>
      </c>
      <c r="AZ442">
        <v>0</v>
      </c>
      <c r="BA442">
        <v>372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Y442*Source!I228</f>
        <v>3.5</v>
      </c>
      <c r="CY442">
        <f>AA442</f>
        <v>8</v>
      </c>
      <c r="CZ442">
        <f>AE442</f>
        <v>8</v>
      </c>
      <c r="DA442">
        <f>AI442</f>
        <v>1</v>
      </c>
      <c r="DB442">
        <v>0</v>
      </c>
    </row>
    <row r="443" spans="1:106" x14ac:dyDescent="0.2">
      <c r="A443">
        <f>ROW(Source!A228)</f>
        <v>228</v>
      </c>
      <c r="B443">
        <v>16670159</v>
      </c>
      <c r="C443">
        <v>16670971</v>
      </c>
      <c r="D443">
        <v>15229843</v>
      </c>
      <c r="E443">
        <v>1</v>
      </c>
      <c r="F443">
        <v>1</v>
      </c>
      <c r="G443">
        <v>1</v>
      </c>
      <c r="H443">
        <v>3</v>
      </c>
      <c r="I443" t="s">
        <v>339</v>
      </c>
      <c r="J443" t="s">
        <v>341</v>
      </c>
      <c r="K443" t="s">
        <v>340</v>
      </c>
      <c r="L443">
        <v>1358</v>
      </c>
      <c r="N443">
        <v>1010</v>
      </c>
      <c r="O443" t="s">
        <v>136</v>
      </c>
      <c r="P443" t="s">
        <v>136</v>
      </c>
      <c r="Q443">
        <v>10</v>
      </c>
      <c r="W443">
        <v>0</v>
      </c>
      <c r="X443">
        <v>-1149940395</v>
      </c>
      <c r="Y443">
        <v>20</v>
      </c>
      <c r="AA443">
        <v>2.9</v>
      </c>
      <c r="AB443">
        <v>0</v>
      </c>
      <c r="AC443">
        <v>0</v>
      </c>
      <c r="AD443">
        <v>0</v>
      </c>
      <c r="AE443">
        <v>2.9</v>
      </c>
      <c r="AF443">
        <v>0</v>
      </c>
      <c r="AG443">
        <v>0</v>
      </c>
      <c r="AH443">
        <v>0</v>
      </c>
      <c r="AI443">
        <v>1</v>
      </c>
      <c r="AJ443">
        <v>1</v>
      </c>
      <c r="AK443">
        <v>1</v>
      </c>
      <c r="AL443">
        <v>1</v>
      </c>
      <c r="AN443">
        <v>0</v>
      </c>
      <c r="AO443">
        <v>0</v>
      </c>
      <c r="AP443">
        <v>0</v>
      </c>
      <c r="AQ443">
        <v>0</v>
      </c>
      <c r="AR443">
        <v>0</v>
      </c>
      <c r="AS443" t="s">
        <v>6</v>
      </c>
      <c r="AT443">
        <v>20</v>
      </c>
      <c r="AU443" t="s">
        <v>6</v>
      </c>
      <c r="AV443">
        <v>0</v>
      </c>
      <c r="AW443">
        <v>1</v>
      </c>
      <c r="AX443">
        <v>-1</v>
      </c>
      <c r="AY443">
        <v>0</v>
      </c>
      <c r="AZ443">
        <v>0</v>
      </c>
      <c r="BA443" t="s">
        <v>6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Y443*Source!I228</f>
        <v>40</v>
      </c>
      <c r="CY443">
        <f>AA443</f>
        <v>2.9</v>
      </c>
      <c r="CZ443">
        <f>AE443</f>
        <v>2.9</v>
      </c>
      <c r="DA443">
        <f>AI443</f>
        <v>1</v>
      </c>
      <c r="DB443">
        <v>0</v>
      </c>
    </row>
    <row r="444" spans="1:106" x14ac:dyDescent="0.2">
      <c r="A444">
        <f>ROW(Source!A228)</f>
        <v>228</v>
      </c>
      <c r="B444">
        <v>16670159</v>
      </c>
      <c r="C444">
        <v>16670971</v>
      </c>
      <c r="D444">
        <v>15233346</v>
      </c>
      <c r="E444">
        <v>1</v>
      </c>
      <c r="F444">
        <v>1</v>
      </c>
      <c r="G444">
        <v>1</v>
      </c>
      <c r="H444">
        <v>3</v>
      </c>
      <c r="I444" t="s">
        <v>334</v>
      </c>
      <c r="J444" t="s">
        <v>337</v>
      </c>
      <c r="K444" t="s">
        <v>335</v>
      </c>
      <c r="L444">
        <v>1302</v>
      </c>
      <c r="N444">
        <v>1003</v>
      </c>
      <c r="O444" t="s">
        <v>336</v>
      </c>
      <c r="P444" t="s">
        <v>336</v>
      </c>
      <c r="Q444">
        <v>10</v>
      </c>
      <c r="W444">
        <v>0</v>
      </c>
      <c r="X444">
        <v>1747292366</v>
      </c>
      <c r="Y444">
        <v>10</v>
      </c>
      <c r="AA444">
        <v>50.62</v>
      </c>
      <c r="AB444">
        <v>0</v>
      </c>
      <c r="AC444">
        <v>0</v>
      </c>
      <c r="AD444">
        <v>0</v>
      </c>
      <c r="AE444">
        <v>50.62</v>
      </c>
      <c r="AF444">
        <v>0</v>
      </c>
      <c r="AG444">
        <v>0</v>
      </c>
      <c r="AH444">
        <v>0</v>
      </c>
      <c r="AI444">
        <v>1</v>
      </c>
      <c r="AJ444">
        <v>1</v>
      </c>
      <c r="AK444">
        <v>1</v>
      </c>
      <c r="AL444">
        <v>1</v>
      </c>
      <c r="AN444">
        <v>0</v>
      </c>
      <c r="AO444">
        <v>0</v>
      </c>
      <c r="AP444">
        <v>0</v>
      </c>
      <c r="AQ444">
        <v>0</v>
      </c>
      <c r="AR444">
        <v>0</v>
      </c>
      <c r="AS444" t="s">
        <v>6</v>
      </c>
      <c r="AT444">
        <v>10</v>
      </c>
      <c r="AU444" t="s">
        <v>6</v>
      </c>
      <c r="AV444">
        <v>0</v>
      </c>
      <c r="AW444">
        <v>1</v>
      </c>
      <c r="AX444">
        <v>-1</v>
      </c>
      <c r="AY444">
        <v>0</v>
      </c>
      <c r="AZ444">
        <v>0</v>
      </c>
      <c r="BA444" t="s">
        <v>6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Y444*Source!I228</f>
        <v>20</v>
      </c>
      <c r="CY444">
        <f>AA444</f>
        <v>50.62</v>
      </c>
      <c r="CZ444">
        <f>AE444</f>
        <v>50.62</v>
      </c>
      <c r="DA444">
        <f>AI444</f>
        <v>1</v>
      </c>
      <c r="DB444">
        <v>0</v>
      </c>
    </row>
    <row r="445" spans="1:106" x14ac:dyDescent="0.2">
      <c r="A445">
        <f>ROW(Source!A228)</f>
        <v>228</v>
      </c>
      <c r="B445">
        <v>16670159</v>
      </c>
      <c r="C445">
        <v>16670971</v>
      </c>
      <c r="D445">
        <v>15164559</v>
      </c>
      <c r="E445">
        <v>17</v>
      </c>
      <c r="F445">
        <v>1</v>
      </c>
      <c r="G445">
        <v>1</v>
      </c>
      <c r="H445">
        <v>3</v>
      </c>
      <c r="I445" t="s">
        <v>481</v>
      </c>
      <c r="J445" t="s">
        <v>6</v>
      </c>
      <c r="K445" t="s">
        <v>482</v>
      </c>
      <c r="L445">
        <v>1374</v>
      </c>
      <c r="N445">
        <v>1013</v>
      </c>
      <c r="O445" t="s">
        <v>483</v>
      </c>
      <c r="P445" t="s">
        <v>483</v>
      </c>
      <c r="Q445">
        <v>1</v>
      </c>
      <c r="W445">
        <v>0</v>
      </c>
      <c r="X445">
        <v>-1731369543</v>
      </c>
      <c r="Y445">
        <v>2.79</v>
      </c>
      <c r="AA445">
        <v>1</v>
      </c>
      <c r="AB445">
        <v>0</v>
      </c>
      <c r="AC445">
        <v>0</v>
      </c>
      <c r="AD445">
        <v>0</v>
      </c>
      <c r="AE445">
        <v>1</v>
      </c>
      <c r="AF445">
        <v>0</v>
      </c>
      <c r="AG445">
        <v>0</v>
      </c>
      <c r="AH445">
        <v>0</v>
      </c>
      <c r="AI445">
        <v>1</v>
      </c>
      <c r="AJ445">
        <v>1</v>
      </c>
      <c r="AK445">
        <v>1</v>
      </c>
      <c r="AL445">
        <v>1</v>
      </c>
      <c r="AN445">
        <v>0</v>
      </c>
      <c r="AO445">
        <v>1</v>
      </c>
      <c r="AP445">
        <v>0</v>
      </c>
      <c r="AQ445">
        <v>0</v>
      </c>
      <c r="AR445">
        <v>0</v>
      </c>
      <c r="AS445" t="s">
        <v>6</v>
      </c>
      <c r="AT445">
        <v>2.79</v>
      </c>
      <c r="AU445" t="s">
        <v>6</v>
      </c>
      <c r="AV445">
        <v>0</v>
      </c>
      <c r="AW445">
        <v>2</v>
      </c>
      <c r="AX445">
        <v>16670980</v>
      </c>
      <c r="AY445">
        <v>1</v>
      </c>
      <c r="AZ445">
        <v>0</v>
      </c>
      <c r="BA445">
        <v>373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Y445*Source!I228</f>
        <v>5.58</v>
      </c>
      <c r="CY445">
        <f>AA445</f>
        <v>1</v>
      </c>
      <c r="CZ445">
        <f>AE445</f>
        <v>1</v>
      </c>
      <c r="DA445">
        <f>AI445</f>
        <v>1</v>
      </c>
      <c r="DB445">
        <v>0</v>
      </c>
    </row>
    <row r="446" spans="1:106" x14ac:dyDescent="0.2">
      <c r="A446">
        <f>ROW(Source!A228)</f>
        <v>228</v>
      </c>
      <c r="B446">
        <v>16670159</v>
      </c>
      <c r="C446">
        <v>16670971</v>
      </c>
      <c r="D446">
        <v>0</v>
      </c>
      <c r="E446">
        <v>0</v>
      </c>
      <c r="F446">
        <v>1</v>
      </c>
      <c r="G446">
        <v>1</v>
      </c>
      <c r="H446">
        <v>3</v>
      </c>
      <c r="I446" t="s">
        <v>151</v>
      </c>
      <c r="J446" t="s">
        <v>6</v>
      </c>
      <c r="K446" t="s">
        <v>330</v>
      </c>
      <c r="L446">
        <v>1301</v>
      </c>
      <c r="N446">
        <v>1003</v>
      </c>
      <c r="O446" t="s">
        <v>331</v>
      </c>
      <c r="P446" t="s">
        <v>331</v>
      </c>
      <c r="Q446">
        <v>1</v>
      </c>
      <c r="W446">
        <v>0</v>
      </c>
      <c r="X446">
        <v>-2046765259</v>
      </c>
      <c r="Y446">
        <v>4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1</v>
      </c>
      <c r="AJ446">
        <v>1</v>
      </c>
      <c r="AK446">
        <v>1</v>
      </c>
      <c r="AL446">
        <v>1</v>
      </c>
      <c r="AN446">
        <v>0</v>
      </c>
      <c r="AO446">
        <v>0</v>
      </c>
      <c r="AP446">
        <v>0</v>
      </c>
      <c r="AQ446">
        <v>0</v>
      </c>
      <c r="AR446">
        <v>0</v>
      </c>
      <c r="AS446" t="s">
        <v>6</v>
      </c>
      <c r="AT446">
        <v>4</v>
      </c>
      <c r="AU446" t="s">
        <v>6</v>
      </c>
      <c r="AV446">
        <v>0</v>
      </c>
      <c r="AW446">
        <v>1</v>
      </c>
      <c r="AX446">
        <v>-1</v>
      </c>
      <c r="AY446">
        <v>0</v>
      </c>
      <c r="AZ446">
        <v>0</v>
      </c>
      <c r="BA446" t="s">
        <v>6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Y446*Source!I228</f>
        <v>8</v>
      </c>
      <c r="CY446">
        <f>AA446</f>
        <v>0</v>
      </c>
      <c r="CZ446">
        <f>AE446</f>
        <v>0</v>
      </c>
      <c r="DA446">
        <f>AI446</f>
        <v>1</v>
      </c>
      <c r="DB446">
        <v>0</v>
      </c>
    </row>
    <row r="447" spans="1:106" x14ac:dyDescent="0.2">
      <c r="A447">
        <f>ROW(Source!A229)</f>
        <v>229</v>
      </c>
      <c r="B447">
        <v>16670161</v>
      </c>
      <c r="C447">
        <v>16670971</v>
      </c>
      <c r="D447">
        <v>15438286</v>
      </c>
      <c r="E447">
        <v>1</v>
      </c>
      <c r="F447">
        <v>1</v>
      </c>
      <c r="G447">
        <v>1</v>
      </c>
      <c r="H447">
        <v>1</v>
      </c>
      <c r="I447" t="s">
        <v>660</v>
      </c>
      <c r="J447" t="s">
        <v>6</v>
      </c>
      <c r="K447" t="s">
        <v>661</v>
      </c>
      <c r="L447">
        <v>1191</v>
      </c>
      <c r="N447">
        <v>1013</v>
      </c>
      <c r="O447" t="s">
        <v>466</v>
      </c>
      <c r="P447" t="s">
        <v>466</v>
      </c>
      <c r="Q447">
        <v>1</v>
      </c>
      <c r="W447">
        <v>0</v>
      </c>
      <c r="X447">
        <v>-1027537862</v>
      </c>
      <c r="Y447">
        <v>15.2</v>
      </c>
      <c r="AA447">
        <v>0</v>
      </c>
      <c r="AB447">
        <v>0</v>
      </c>
      <c r="AC447">
        <v>0</v>
      </c>
      <c r="AD447">
        <v>59.95</v>
      </c>
      <c r="AE447">
        <v>0</v>
      </c>
      <c r="AF447">
        <v>0</v>
      </c>
      <c r="AG447">
        <v>0</v>
      </c>
      <c r="AH447">
        <v>9.18</v>
      </c>
      <c r="AI447">
        <v>1</v>
      </c>
      <c r="AJ447">
        <v>1</v>
      </c>
      <c r="AK447">
        <v>1</v>
      </c>
      <c r="AL447">
        <v>6.53</v>
      </c>
      <c r="AN447">
        <v>0</v>
      </c>
      <c r="AO447">
        <v>1</v>
      </c>
      <c r="AP447">
        <v>0</v>
      </c>
      <c r="AQ447">
        <v>0</v>
      </c>
      <c r="AR447">
        <v>0</v>
      </c>
      <c r="AS447" t="s">
        <v>6</v>
      </c>
      <c r="AT447">
        <v>15.2</v>
      </c>
      <c r="AU447" t="s">
        <v>6</v>
      </c>
      <c r="AV447">
        <v>1</v>
      </c>
      <c r="AW447">
        <v>2</v>
      </c>
      <c r="AX447">
        <v>16670978</v>
      </c>
      <c r="AY447">
        <v>1</v>
      </c>
      <c r="AZ447">
        <v>0</v>
      </c>
      <c r="BA447">
        <v>374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Y447*Source!I229</f>
        <v>30.4</v>
      </c>
      <c r="CY447">
        <f>AD447</f>
        <v>59.95</v>
      </c>
      <c r="CZ447">
        <f>AH447</f>
        <v>9.18</v>
      </c>
      <c r="DA447">
        <f>AL447</f>
        <v>6.53</v>
      </c>
      <c r="DB447">
        <v>0</v>
      </c>
    </row>
    <row r="448" spans="1:106" x14ac:dyDescent="0.2">
      <c r="A448">
        <f>ROW(Source!A229)</f>
        <v>229</v>
      </c>
      <c r="B448">
        <v>16670161</v>
      </c>
      <c r="C448">
        <v>16670971</v>
      </c>
      <c r="D448">
        <v>15170155</v>
      </c>
      <c r="E448">
        <v>1</v>
      </c>
      <c r="F448">
        <v>1</v>
      </c>
      <c r="G448">
        <v>1</v>
      </c>
      <c r="H448">
        <v>3</v>
      </c>
      <c r="I448" t="s">
        <v>662</v>
      </c>
      <c r="J448" t="s">
        <v>663</v>
      </c>
      <c r="K448" t="s">
        <v>664</v>
      </c>
      <c r="L448">
        <v>1355</v>
      </c>
      <c r="N448">
        <v>1010</v>
      </c>
      <c r="O448" t="s">
        <v>371</v>
      </c>
      <c r="P448" t="s">
        <v>371</v>
      </c>
      <c r="Q448">
        <v>100</v>
      </c>
      <c r="W448">
        <v>0</v>
      </c>
      <c r="X448">
        <v>1135215184</v>
      </c>
      <c r="Y448">
        <v>1.75</v>
      </c>
      <c r="AA448">
        <v>52.24</v>
      </c>
      <c r="AB448">
        <v>0</v>
      </c>
      <c r="AC448">
        <v>0</v>
      </c>
      <c r="AD448">
        <v>0</v>
      </c>
      <c r="AE448">
        <v>8</v>
      </c>
      <c r="AF448">
        <v>0</v>
      </c>
      <c r="AG448">
        <v>0</v>
      </c>
      <c r="AH448">
        <v>0</v>
      </c>
      <c r="AI448">
        <v>6.53</v>
      </c>
      <c r="AJ448">
        <v>1</v>
      </c>
      <c r="AK448">
        <v>1</v>
      </c>
      <c r="AL448">
        <v>1</v>
      </c>
      <c r="AN448">
        <v>0</v>
      </c>
      <c r="AO448">
        <v>1</v>
      </c>
      <c r="AP448">
        <v>0</v>
      </c>
      <c r="AQ448">
        <v>0</v>
      </c>
      <c r="AR448">
        <v>0</v>
      </c>
      <c r="AS448" t="s">
        <v>6</v>
      </c>
      <c r="AT448">
        <v>1.75</v>
      </c>
      <c r="AU448" t="s">
        <v>6</v>
      </c>
      <c r="AV448">
        <v>0</v>
      </c>
      <c r="AW448">
        <v>2</v>
      </c>
      <c r="AX448">
        <v>16670979</v>
      </c>
      <c r="AY448">
        <v>1</v>
      </c>
      <c r="AZ448">
        <v>0</v>
      </c>
      <c r="BA448">
        <v>375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Y448*Source!I229</f>
        <v>3.5</v>
      </c>
      <c r="CY448">
        <f>AA448</f>
        <v>52.24</v>
      </c>
      <c r="CZ448">
        <f>AE448</f>
        <v>8</v>
      </c>
      <c r="DA448">
        <f>AI448</f>
        <v>6.53</v>
      </c>
      <c r="DB448">
        <v>0</v>
      </c>
    </row>
    <row r="449" spans="1:106" x14ac:dyDescent="0.2">
      <c r="A449">
        <f>ROW(Source!A229)</f>
        <v>229</v>
      </c>
      <c r="B449">
        <v>16670161</v>
      </c>
      <c r="C449">
        <v>16670971</v>
      </c>
      <c r="D449">
        <v>15229843</v>
      </c>
      <c r="E449">
        <v>1</v>
      </c>
      <c r="F449">
        <v>1</v>
      </c>
      <c r="G449">
        <v>1</v>
      </c>
      <c r="H449">
        <v>3</v>
      </c>
      <c r="I449" t="s">
        <v>339</v>
      </c>
      <c r="J449" t="s">
        <v>341</v>
      </c>
      <c r="K449" t="s">
        <v>340</v>
      </c>
      <c r="L449">
        <v>1358</v>
      </c>
      <c r="N449">
        <v>1010</v>
      </c>
      <c r="O449" t="s">
        <v>136</v>
      </c>
      <c r="P449" t="s">
        <v>136</v>
      </c>
      <c r="Q449">
        <v>10</v>
      </c>
      <c r="W449">
        <v>0</v>
      </c>
      <c r="X449">
        <v>-1149940395</v>
      </c>
      <c r="Y449">
        <v>20</v>
      </c>
      <c r="AA449">
        <v>18.940000000000001</v>
      </c>
      <c r="AB449">
        <v>0</v>
      </c>
      <c r="AC449">
        <v>0</v>
      </c>
      <c r="AD449">
        <v>0</v>
      </c>
      <c r="AE449">
        <v>2.9</v>
      </c>
      <c r="AF449">
        <v>0</v>
      </c>
      <c r="AG449">
        <v>0</v>
      </c>
      <c r="AH449">
        <v>0</v>
      </c>
      <c r="AI449">
        <v>6.53</v>
      </c>
      <c r="AJ449">
        <v>1</v>
      </c>
      <c r="AK449">
        <v>1</v>
      </c>
      <c r="AL449">
        <v>1</v>
      </c>
      <c r="AN449">
        <v>0</v>
      </c>
      <c r="AO449">
        <v>0</v>
      </c>
      <c r="AP449">
        <v>0</v>
      </c>
      <c r="AQ449">
        <v>0</v>
      </c>
      <c r="AR449">
        <v>0</v>
      </c>
      <c r="AS449" t="s">
        <v>6</v>
      </c>
      <c r="AT449">
        <v>20</v>
      </c>
      <c r="AU449" t="s">
        <v>6</v>
      </c>
      <c r="AV449">
        <v>0</v>
      </c>
      <c r="AW449">
        <v>1</v>
      </c>
      <c r="AX449">
        <v>-1</v>
      </c>
      <c r="AY449">
        <v>0</v>
      </c>
      <c r="AZ449">
        <v>0</v>
      </c>
      <c r="BA449" t="s">
        <v>6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Y449*Source!I229</f>
        <v>40</v>
      </c>
      <c r="CY449">
        <f>AA449</f>
        <v>18.940000000000001</v>
      </c>
      <c r="CZ449">
        <f>AE449</f>
        <v>2.9</v>
      </c>
      <c r="DA449">
        <f>AI449</f>
        <v>6.53</v>
      </c>
      <c r="DB449">
        <v>0</v>
      </c>
    </row>
    <row r="450" spans="1:106" x14ac:dyDescent="0.2">
      <c r="A450">
        <f>ROW(Source!A229)</f>
        <v>229</v>
      </c>
      <c r="B450">
        <v>16670161</v>
      </c>
      <c r="C450">
        <v>16670971</v>
      </c>
      <c r="D450">
        <v>15233346</v>
      </c>
      <c r="E450">
        <v>1</v>
      </c>
      <c r="F450">
        <v>1</v>
      </c>
      <c r="G450">
        <v>1</v>
      </c>
      <c r="H450">
        <v>3</v>
      </c>
      <c r="I450" t="s">
        <v>334</v>
      </c>
      <c r="J450" t="s">
        <v>337</v>
      </c>
      <c r="K450" t="s">
        <v>335</v>
      </c>
      <c r="L450">
        <v>1302</v>
      </c>
      <c r="N450">
        <v>1003</v>
      </c>
      <c r="O450" t="s">
        <v>336</v>
      </c>
      <c r="P450" t="s">
        <v>336</v>
      </c>
      <c r="Q450">
        <v>10</v>
      </c>
      <c r="W450">
        <v>0</v>
      </c>
      <c r="X450">
        <v>1747292366</v>
      </c>
      <c r="Y450">
        <v>10</v>
      </c>
      <c r="AA450">
        <v>330.55</v>
      </c>
      <c r="AB450">
        <v>0</v>
      </c>
      <c r="AC450">
        <v>0</v>
      </c>
      <c r="AD450">
        <v>0</v>
      </c>
      <c r="AE450">
        <v>50.62</v>
      </c>
      <c r="AF450">
        <v>0</v>
      </c>
      <c r="AG450">
        <v>0</v>
      </c>
      <c r="AH450">
        <v>0</v>
      </c>
      <c r="AI450">
        <v>6.53</v>
      </c>
      <c r="AJ450">
        <v>1</v>
      </c>
      <c r="AK450">
        <v>1</v>
      </c>
      <c r="AL450">
        <v>1</v>
      </c>
      <c r="AN450">
        <v>0</v>
      </c>
      <c r="AO450">
        <v>0</v>
      </c>
      <c r="AP450">
        <v>0</v>
      </c>
      <c r="AQ450">
        <v>0</v>
      </c>
      <c r="AR450">
        <v>0</v>
      </c>
      <c r="AS450" t="s">
        <v>6</v>
      </c>
      <c r="AT450">
        <v>10</v>
      </c>
      <c r="AU450" t="s">
        <v>6</v>
      </c>
      <c r="AV450">
        <v>0</v>
      </c>
      <c r="AW450">
        <v>1</v>
      </c>
      <c r="AX450">
        <v>-1</v>
      </c>
      <c r="AY450">
        <v>0</v>
      </c>
      <c r="AZ450">
        <v>0</v>
      </c>
      <c r="BA450" t="s">
        <v>6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Y450*Source!I229</f>
        <v>20</v>
      </c>
      <c r="CY450">
        <f>AA450</f>
        <v>330.55</v>
      </c>
      <c r="CZ450">
        <f>AE450</f>
        <v>50.62</v>
      </c>
      <c r="DA450">
        <f>AI450</f>
        <v>6.53</v>
      </c>
      <c r="DB450">
        <v>0</v>
      </c>
    </row>
    <row r="451" spans="1:106" x14ac:dyDescent="0.2">
      <c r="A451">
        <f>ROW(Source!A229)</f>
        <v>229</v>
      </c>
      <c r="B451">
        <v>16670161</v>
      </c>
      <c r="C451">
        <v>16670971</v>
      </c>
      <c r="D451">
        <v>15164559</v>
      </c>
      <c r="E451">
        <v>17</v>
      </c>
      <c r="F451">
        <v>1</v>
      </c>
      <c r="G451">
        <v>1</v>
      </c>
      <c r="H451">
        <v>3</v>
      </c>
      <c r="I451" t="s">
        <v>481</v>
      </c>
      <c r="J451" t="s">
        <v>6</v>
      </c>
      <c r="K451" t="s">
        <v>482</v>
      </c>
      <c r="L451">
        <v>1374</v>
      </c>
      <c r="N451">
        <v>1013</v>
      </c>
      <c r="O451" t="s">
        <v>483</v>
      </c>
      <c r="P451" t="s">
        <v>483</v>
      </c>
      <c r="Q451">
        <v>1</v>
      </c>
      <c r="W451">
        <v>0</v>
      </c>
      <c r="X451">
        <v>-1731369543</v>
      </c>
      <c r="Y451">
        <v>2.79</v>
      </c>
      <c r="AA451">
        <v>1</v>
      </c>
      <c r="AB451">
        <v>0</v>
      </c>
      <c r="AC451">
        <v>0</v>
      </c>
      <c r="AD451">
        <v>0</v>
      </c>
      <c r="AE451">
        <v>1</v>
      </c>
      <c r="AF451">
        <v>0</v>
      </c>
      <c r="AG451">
        <v>0</v>
      </c>
      <c r="AH451">
        <v>0</v>
      </c>
      <c r="AI451">
        <v>1</v>
      </c>
      <c r="AJ451">
        <v>1</v>
      </c>
      <c r="AK451">
        <v>1</v>
      </c>
      <c r="AL451">
        <v>1</v>
      </c>
      <c r="AN451">
        <v>0</v>
      </c>
      <c r="AO451">
        <v>1</v>
      </c>
      <c r="AP451">
        <v>0</v>
      </c>
      <c r="AQ451">
        <v>0</v>
      </c>
      <c r="AR451">
        <v>0</v>
      </c>
      <c r="AS451" t="s">
        <v>6</v>
      </c>
      <c r="AT451">
        <v>2.79</v>
      </c>
      <c r="AU451" t="s">
        <v>6</v>
      </c>
      <c r="AV451">
        <v>0</v>
      </c>
      <c r="AW451">
        <v>2</v>
      </c>
      <c r="AX451">
        <v>16670980</v>
      </c>
      <c r="AY451">
        <v>1</v>
      </c>
      <c r="AZ451">
        <v>0</v>
      </c>
      <c r="BA451">
        <v>376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Y451*Source!I229</f>
        <v>5.58</v>
      </c>
      <c r="CY451">
        <f>AA451</f>
        <v>1</v>
      </c>
      <c r="CZ451">
        <f>AE451</f>
        <v>1</v>
      </c>
      <c r="DA451">
        <f>AI451</f>
        <v>1</v>
      </c>
      <c r="DB451">
        <v>0</v>
      </c>
    </row>
    <row r="452" spans="1:106" x14ac:dyDescent="0.2">
      <c r="A452">
        <f>ROW(Source!A229)</f>
        <v>229</v>
      </c>
      <c r="B452">
        <v>16670161</v>
      </c>
      <c r="C452">
        <v>16670971</v>
      </c>
      <c r="D452">
        <v>0</v>
      </c>
      <c r="E452">
        <v>0</v>
      </c>
      <c r="F452">
        <v>1</v>
      </c>
      <c r="G452">
        <v>1</v>
      </c>
      <c r="H452">
        <v>3</v>
      </c>
      <c r="I452" t="s">
        <v>151</v>
      </c>
      <c r="J452" t="s">
        <v>6</v>
      </c>
      <c r="K452" t="s">
        <v>330</v>
      </c>
      <c r="L452">
        <v>1301</v>
      </c>
      <c r="N452">
        <v>1003</v>
      </c>
      <c r="O452" t="s">
        <v>331</v>
      </c>
      <c r="P452" t="s">
        <v>331</v>
      </c>
      <c r="Q452">
        <v>1</v>
      </c>
      <c r="W452">
        <v>0</v>
      </c>
      <c r="X452">
        <v>-2046765259</v>
      </c>
      <c r="Y452">
        <v>4</v>
      </c>
      <c r="AA452">
        <v>129.69</v>
      </c>
      <c r="AB452">
        <v>0</v>
      </c>
      <c r="AC452">
        <v>0</v>
      </c>
      <c r="AD452">
        <v>0</v>
      </c>
      <c r="AE452">
        <v>19.86</v>
      </c>
      <c r="AF452">
        <v>0</v>
      </c>
      <c r="AG452">
        <v>0</v>
      </c>
      <c r="AH452">
        <v>0</v>
      </c>
      <c r="AI452">
        <v>6.53</v>
      </c>
      <c r="AJ452">
        <v>1</v>
      </c>
      <c r="AK452">
        <v>1</v>
      </c>
      <c r="AL452">
        <v>1</v>
      </c>
      <c r="AN452">
        <v>0</v>
      </c>
      <c r="AO452">
        <v>0</v>
      </c>
      <c r="AP452">
        <v>0</v>
      </c>
      <c r="AQ452">
        <v>0</v>
      </c>
      <c r="AR452">
        <v>0</v>
      </c>
      <c r="AS452" t="s">
        <v>6</v>
      </c>
      <c r="AT452">
        <v>4</v>
      </c>
      <c r="AU452" t="s">
        <v>6</v>
      </c>
      <c r="AV452">
        <v>0</v>
      </c>
      <c r="AW452">
        <v>1</v>
      </c>
      <c r="AX452">
        <v>-1</v>
      </c>
      <c r="AY452">
        <v>0</v>
      </c>
      <c r="AZ452">
        <v>0</v>
      </c>
      <c r="BA452" t="s">
        <v>6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Y452*Source!I229</f>
        <v>8</v>
      </c>
      <c r="CY452">
        <f>AA452</f>
        <v>129.69</v>
      </c>
      <c r="CZ452">
        <f>AE452</f>
        <v>19.86</v>
      </c>
      <c r="DA452">
        <f>AI452</f>
        <v>6.53</v>
      </c>
      <c r="DB452">
        <v>0</v>
      </c>
    </row>
    <row r="453" spans="1:106" x14ac:dyDescent="0.2">
      <c r="A453">
        <f>ROW(Source!A236)</f>
        <v>236</v>
      </c>
      <c r="B453">
        <v>16670159</v>
      </c>
      <c r="C453">
        <v>16670984</v>
      </c>
      <c r="D453">
        <v>15430397</v>
      </c>
      <c r="E453">
        <v>1</v>
      </c>
      <c r="F453">
        <v>1</v>
      </c>
      <c r="G453">
        <v>1</v>
      </c>
      <c r="H453">
        <v>1</v>
      </c>
      <c r="I453" t="s">
        <v>642</v>
      </c>
      <c r="J453" t="s">
        <v>6</v>
      </c>
      <c r="K453" t="s">
        <v>643</v>
      </c>
      <c r="L453">
        <v>1191</v>
      </c>
      <c r="N453">
        <v>1013</v>
      </c>
      <c r="O453" t="s">
        <v>466</v>
      </c>
      <c r="P453" t="s">
        <v>466</v>
      </c>
      <c r="Q453">
        <v>1</v>
      </c>
      <c r="W453">
        <v>0</v>
      </c>
      <c r="X453">
        <v>-1081351934</v>
      </c>
      <c r="Y453">
        <v>2.82</v>
      </c>
      <c r="AA453">
        <v>0</v>
      </c>
      <c r="AB453">
        <v>0</v>
      </c>
      <c r="AC453">
        <v>0</v>
      </c>
      <c r="AD453">
        <v>9.4</v>
      </c>
      <c r="AE453">
        <v>0</v>
      </c>
      <c r="AF453">
        <v>0</v>
      </c>
      <c r="AG453">
        <v>0</v>
      </c>
      <c r="AH453">
        <v>9.4</v>
      </c>
      <c r="AI453">
        <v>1</v>
      </c>
      <c r="AJ453">
        <v>1</v>
      </c>
      <c r="AK453">
        <v>1</v>
      </c>
      <c r="AL453">
        <v>1</v>
      </c>
      <c r="AN453">
        <v>0</v>
      </c>
      <c r="AO453">
        <v>1</v>
      </c>
      <c r="AP453">
        <v>0</v>
      </c>
      <c r="AQ453">
        <v>0</v>
      </c>
      <c r="AR453">
        <v>0</v>
      </c>
      <c r="AS453" t="s">
        <v>6</v>
      </c>
      <c r="AT453">
        <v>2.82</v>
      </c>
      <c r="AU453" t="s">
        <v>6</v>
      </c>
      <c r="AV453">
        <v>1</v>
      </c>
      <c r="AW453">
        <v>2</v>
      </c>
      <c r="AX453">
        <v>16670997</v>
      </c>
      <c r="AY453">
        <v>1</v>
      </c>
      <c r="AZ453">
        <v>0</v>
      </c>
      <c r="BA453">
        <v>377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Y453*Source!I236</f>
        <v>194.43899999999999</v>
      </c>
      <c r="CY453">
        <f>AD453</f>
        <v>9.4</v>
      </c>
      <c r="CZ453">
        <f>AH453</f>
        <v>9.4</v>
      </c>
      <c r="DA453">
        <f>AL453</f>
        <v>1</v>
      </c>
      <c r="DB453">
        <v>0</v>
      </c>
    </row>
    <row r="454" spans="1:106" x14ac:dyDescent="0.2">
      <c r="A454">
        <f>ROW(Source!A236)</f>
        <v>236</v>
      </c>
      <c r="B454">
        <v>16670159</v>
      </c>
      <c r="C454">
        <v>16670984</v>
      </c>
      <c r="D454">
        <v>15430395</v>
      </c>
      <c r="E454">
        <v>1</v>
      </c>
      <c r="F454">
        <v>1</v>
      </c>
      <c r="G454">
        <v>1</v>
      </c>
      <c r="H454">
        <v>1</v>
      </c>
      <c r="I454" t="s">
        <v>501</v>
      </c>
      <c r="J454" t="s">
        <v>6</v>
      </c>
      <c r="K454" t="s">
        <v>502</v>
      </c>
      <c r="L454">
        <v>1191</v>
      </c>
      <c r="N454">
        <v>1013</v>
      </c>
      <c r="O454" t="s">
        <v>466</v>
      </c>
      <c r="P454" t="s">
        <v>466</v>
      </c>
      <c r="Q454">
        <v>1</v>
      </c>
      <c r="W454">
        <v>0</v>
      </c>
      <c r="X454">
        <v>-1417349443</v>
      </c>
      <c r="Y454">
        <v>0.02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1</v>
      </c>
      <c r="AJ454">
        <v>1</v>
      </c>
      <c r="AK454">
        <v>1</v>
      </c>
      <c r="AL454">
        <v>1</v>
      </c>
      <c r="AN454">
        <v>0</v>
      </c>
      <c r="AO454">
        <v>1</v>
      </c>
      <c r="AP454">
        <v>0</v>
      </c>
      <c r="AQ454">
        <v>0</v>
      </c>
      <c r="AR454">
        <v>0</v>
      </c>
      <c r="AS454" t="s">
        <v>6</v>
      </c>
      <c r="AT454">
        <v>0.02</v>
      </c>
      <c r="AU454" t="s">
        <v>6</v>
      </c>
      <c r="AV454">
        <v>2</v>
      </c>
      <c r="AW454">
        <v>2</v>
      </c>
      <c r="AX454">
        <v>16670998</v>
      </c>
      <c r="AY454">
        <v>1</v>
      </c>
      <c r="AZ454">
        <v>0</v>
      </c>
      <c r="BA454">
        <v>378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Y454*Source!I236</f>
        <v>1.379</v>
      </c>
      <c r="CY454">
        <f>AD454</f>
        <v>0</v>
      </c>
      <c r="CZ454">
        <f>AH454</f>
        <v>0</v>
      </c>
      <c r="DA454">
        <f>AL454</f>
        <v>1</v>
      </c>
      <c r="DB454">
        <v>0</v>
      </c>
    </row>
    <row r="455" spans="1:106" x14ac:dyDescent="0.2">
      <c r="A455">
        <f>ROW(Source!A236)</f>
        <v>236</v>
      </c>
      <c r="B455">
        <v>16670159</v>
      </c>
      <c r="C455">
        <v>16670984</v>
      </c>
      <c r="D455">
        <v>15247680</v>
      </c>
      <c r="E455">
        <v>1</v>
      </c>
      <c r="F455">
        <v>1</v>
      </c>
      <c r="G455">
        <v>1</v>
      </c>
      <c r="H455">
        <v>2</v>
      </c>
      <c r="I455" t="s">
        <v>525</v>
      </c>
      <c r="J455" t="s">
        <v>526</v>
      </c>
      <c r="K455" t="s">
        <v>527</v>
      </c>
      <c r="L455">
        <v>1368</v>
      </c>
      <c r="N455">
        <v>1011</v>
      </c>
      <c r="O455" t="s">
        <v>506</v>
      </c>
      <c r="P455" t="s">
        <v>506</v>
      </c>
      <c r="Q455">
        <v>1</v>
      </c>
      <c r="W455">
        <v>0</v>
      </c>
      <c r="X455">
        <v>-1718674368</v>
      </c>
      <c r="Y455">
        <v>0.01</v>
      </c>
      <c r="AA455">
        <v>0</v>
      </c>
      <c r="AB455">
        <v>111.99</v>
      </c>
      <c r="AC455">
        <v>13.5</v>
      </c>
      <c r="AD455">
        <v>0</v>
      </c>
      <c r="AE455">
        <v>0</v>
      </c>
      <c r="AF455">
        <v>111.99</v>
      </c>
      <c r="AG455">
        <v>13.5</v>
      </c>
      <c r="AH455">
        <v>0</v>
      </c>
      <c r="AI455">
        <v>1</v>
      </c>
      <c r="AJ455">
        <v>1</v>
      </c>
      <c r="AK455">
        <v>1</v>
      </c>
      <c r="AL455">
        <v>1</v>
      </c>
      <c r="AN455">
        <v>0</v>
      </c>
      <c r="AO455">
        <v>1</v>
      </c>
      <c r="AP455">
        <v>0</v>
      </c>
      <c r="AQ455">
        <v>0</v>
      </c>
      <c r="AR455">
        <v>0</v>
      </c>
      <c r="AS455" t="s">
        <v>6</v>
      </c>
      <c r="AT455">
        <v>0.01</v>
      </c>
      <c r="AU455" t="s">
        <v>6</v>
      </c>
      <c r="AV455">
        <v>0</v>
      </c>
      <c r="AW455">
        <v>2</v>
      </c>
      <c r="AX455">
        <v>16670999</v>
      </c>
      <c r="AY455">
        <v>1</v>
      </c>
      <c r="AZ455">
        <v>0</v>
      </c>
      <c r="BA455">
        <v>379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Y455*Source!I236</f>
        <v>0.6895</v>
      </c>
      <c r="CY455">
        <f>AB455</f>
        <v>111.99</v>
      </c>
      <c r="CZ455">
        <f>AF455</f>
        <v>111.99</v>
      </c>
      <c r="DA455">
        <f>AJ455</f>
        <v>1</v>
      </c>
      <c r="DB455">
        <v>0</v>
      </c>
    </row>
    <row r="456" spans="1:106" x14ac:dyDescent="0.2">
      <c r="A456">
        <f>ROW(Source!A236)</f>
        <v>236</v>
      </c>
      <c r="B456">
        <v>16670159</v>
      </c>
      <c r="C456">
        <v>16670984</v>
      </c>
      <c r="D456">
        <v>15249073</v>
      </c>
      <c r="E456">
        <v>1</v>
      </c>
      <c r="F456">
        <v>1</v>
      </c>
      <c r="G456">
        <v>1</v>
      </c>
      <c r="H456">
        <v>2</v>
      </c>
      <c r="I456" t="s">
        <v>528</v>
      </c>
      <c r="J456" t="s">
        <v>529</v>
      </c>
      <c r="K456" t="s">
        <v>530</v>
      </c>
      <c r="L456">
        <v>1368</v>
      </c>
      <c r="N456">
        <v>1011</v>
      </c>
      <c r="O456" t="s">
        <v>506</v>
      </c>
      <c r="P456" t="s">
        <v>506</v>
      </c>
      <c r="Q456">
        <v>1</v>
      </c>
      <c r="W456">
        <v>0</v>
      </c>
      <c r="X456">
        <v>1372534845</v>
      </c>
      <c r="Y456">
        <v>0.01</v>
      </c>
      <c r="AA456">
        <v>0</v>
      </c>
      <c r="AB456">
        <v>65.709999999999994</v>
      </c>
      <c r="AC456">
        <v>11.6</v>
      </c>
      <c r="AD456">
        <v>0</v>
      </c>
      <c r="AE456">
        <v>0</v>
      </c>
      <c r="AF456">
        <v>65.709999999999994</v>
      </c>
      <c r="AG456">
        <v>11.6</v>
      </c>
      <c r="AH456">
        <v>0</v>
      </c>
      <c r="AI456">
        <v>1</v>
      </c>
      <c r="AJ456">
        <v>1</v>
      </c>
      <c r="AK456">
        <v>1</v>
      </c>
      <c r="AL456">
        <v>1</v>
      </c>
      <c r="AN456">
        <v>0</v>
      </c>
      <c r="AO456">
        <v>1</v>
      </c>
      <c r="AP456">
        <v>0</v>
      </c>
      <c r="AQ456">
        <v>0</v>
      </c>
      <c r="AR456">
        <v>0</v>
      </c>
      <c r="AS456" t="s">
        <v>6</v>
      </c>
      <c r="AT456">
        <v>0.01</v>
      </c>
      <c r="AU456" t="s">
        <v>6</v>
      </c>
      <c r="AV456">
        <v>0</v>
      </c>
      <c r="AW456">
        <v>2</v>
      </c>
      <c r="AX456">
        <v>16671000</v>
      </c>
      <c r="AY456">
        <v>1</v>
      </c>
      <c r="AZ456">
        <v>0</v>
      </c>
      <c r="BA456">
        <v>380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Y456*Source!I236</f>
        <v>0.6895</v>
      </c>
      <c r="CY456">
        <f>AB456</f>
        <v>65.709999999999994</v>
      </c>
      <c r="CZ456">
        <f>AF456</f>
        <v>65.709999999999994</v>
      </c>
      <c r="DA456">
        <f>AJ456</f>
        <v>1</v>
      </c>
      <c r="DB456">
        <v>0</v>
      </c>
    </row>
    <row r="457" spans="1:106" x14ac:dyDescent="0.2">
      <c r="A457">
        <f>ROW(Source!A236)</f>
        <v>236</v>
      </c>
      <c r="B457">
        <v>16670159</v>
      </c>
      <c r="C457">
        <v>16670984</v>
      </c>
      <c r="D457">
        <v>15167588</v>
      </c>
      <c r="E457">
        <v>1</v>
      </c>
      <c r="F457">
        <v>1</v>
      </c>
      <c r="G457">
        <v>1</v>
      </c>
      <c r="H457">
        <v>3</v>
      </c>
      <c r="I457" t="s">
        <v>610</v>
      </c>
      <c r="J457" t="s">
        <v>611</v>
      </c>
      <c r="K457" t="s">
        <v>612</v>
      </c>
      <c r="L457">
        <v>1346</v>
      </c>
      <c r="N457">
        <v>1009</v>
      </c>
      <c r="O457" t="s">
        <v>470</v>
      </c>
      <c r="P457" t="s">
        <v>470</v>
      </c>
      <c r="Q457">
        <v>1</v>
      </c>
      <c r="W457">
        <v>0</v>
      </c>
      <c r="X457">
        <v>-1088866022</v>
      </c>
      <c r="Y457">
        <v>0.16</v>
      </c>
      <c r="AA457">
        <v>30.4</v>
      </c>
      <c r="AB457">
        <v>0</v>
      </c>
      <c r="AC457">
        <v>0</v>
      </c>
      <c r="AD457">
        <v>0</v>
      </c>
      <c r="AE457">
        <v>30.4</v>
      </c>
      <c r="AF457">
        <v>0</v>
      </c>
      <c r="AG457">
        <v>0</v>
      </c>
      <c r="AH457">
        <v>0</v>
      </c>
      <c r="AI457">
        <v>1</v>
      </c>
      <c r="AJ457">
        <v>1</v>
      </c>
      <c r="AK457">
        <v>1</v>
      </c>
      <c r="AL457">
        <v>1</v>
      </c>
      <c r="AN457">
        <v>0</v>
      </c>
      <c r="AO457">
        <v>1</v>
      </c>
      <c r="AP457">
        <v>0</v>
      </c>
      <c r="AQ457">
        <v>0</v>
      </c>
      <c r="AR457">
        <v>0</v>
      </c>
      <c r="AS457" t="s">
        <v>6</v>
      </c>
      <c r="AT457">
        <v>0.16</v>
      </c>
      <c r="AU457" t="s">
        <v>6</v>
      </c>
      <c r="AV457">
        <v>0</v>
      </c>
      <c r="AW457">
        <v>2</v>
      </c>
      <c r="AX457">
        <v>16671001</v>
      </c>
      <c r="AY457">
        <v>1</v>
      </c>
      <c r="AZ457">
        <v>0</v>
      </c>
      <c r="BA457">
        <v>381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Y457*Source!I236</f>
        <v>11.032</v>
      </c>
      <c r="CY457">
        <f t="shared" ref="CY457:CY464" si="90">AA457</f>
        <v>30.4</v>
      </c>
      <c r="CZ457">
        <f t="shared" ref="CZ457:CZ464" si="91">AE457</f>
        <v>30.4</v>
      </c>
      <c r="DA457">
        <f t="shared" ref="DA457:DA464" si="92">AI457</f>
        <v>1</v>
      </c>
      <c r="DB457">
        <v>0</v>
      </c>
    </row>
    <row r="458" spans="1:106" x14ac:dyDescent="0.2">
      <c r="A458">
        <f>ROW(Source!A236)</f>
        <v>236</v>
      </c>
      <c r="B458">
        <v>16670159</v>
      </c>
      <c r="C458">
        <v>16670984</v>
      </c>
      <c r="D458">
        <v>15167600</v>
      </c>
      <c r="E458">
        <v>1</v>
      </c>
      <c r="F458">
        <v>1</v>
      </c>
      <c r="G458">
        <v>1</v>
      </c>
      <c r="H458">
        <v>3</v>
      </c>
      <c r="I458" t="s">
        <v>665</v>
      </c>
      <c r="J458" t="s">
        <v>666</v>
      </c>
      <c r="K458" t="s">
        <v>667</v>
      </c>
      <c r="L458">
        <v>1308</v>
      </c>
      <c r="N458">
        <v>1003</v>
      </c>
      <c r="O458" t="s">
        <v>43</v>
      </c>
      <c r="P458" t="s">
        <v>43</v>
      </c>
      <c r="Q458">
        <v>100</v>
      </c>
      <c r="W458">
        <v>0</v>
      </c>
      <c r="X458">
        <v>568244124</v>
      </c>
      <c r="Y458">
        <v>0.05</v>
      </c>
      <c r="AA458">
        <v>120</v>
      </c>
      <c r="AB458">
        <v>0</v>
      </c>
      <c r="AC458">
        <v>0</v>
      </c>
      <c r="AD458">
        <v>0</v>
      </c>
      <c r="AE458">
        <v>120</v>
      </c>
      <c r="AF458">
        <v>0</v>
      </c>
      <c r="AG458">
        <v>0</v>
      </c>
      <c r="AH458">
        <v>0</v>
      </c>
      <c r="AI458">
        <v>1</v>
      </c>
      <c r="AJ458">
        <v>1</v>
      </c>
      <c r="AK458">
        <v>1</v>
      </c>
      <c r="AL458">
        <v>1</v>
      </c>
      <c r="AN458">
        <v>0</v>
      </c>
      <c r="AO458">
        <v>1</v>
      </c>
      <c r="AP458">
        <v>0</v>
      </c>
      <c r="AQ458">
        <v>0</v>
      </c>
      <c r="AR458">
        <v>0</v>
      </c>
      <c r="AS458" t="s">
        <v>6</v>
      </c>
      <c r="AT458">
        <v>0.05</v>
      </c>
      <c r="AU458" t="s">
        <v>6</v>
      </c>
      <c r="AV458">
        <v>0</v>
      </c>
      <c r="AW458">
        <v>2</v>
      </c>
      <c r="AX458">
        <v>16671002</v>
      </c>
      <c r="AY458">
        <v>1</v>
      </c>
      <c r="AZ458">
        <v>0</v>
      </c>
      <c r="BA458">
        <v>382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Y458*Source!I236</f>
        <v>3.4475000000000002</v>
      </c>
      <c r="CY458">
        <f t="shared" si="90"/>
        <v>120</v>
      </c>
      <c r="CZ458">
        <f t="shared" si="91"/>
        <v>120</v>
      </c>
      <c r="DA458">
        <f t="shared" si="92"/>
        <v>1</v>
      </c>
      <c r="DB458">
        <v>0</v>
      </c>
    </row>
    <row r="459" spans="1:106" x14ac:dyDescent="0.2">
      <c r="A459">
        <f>ROW(Source!A236)</f>
        <v>236</v>
      </c>
      <c r="B459">
        <v>16670159</v>
      </c>
      <c r="C459">
        <v>16670984</v>
      </c>
      <c r="D459">
        <v>15203834</v>
      </c>
      <c r="E459">
        <v>1</v>
      </c>
      <c r="F459">
        <v>1</v>
      </c>
      <c r="G459">
        <v>1</v>
      </c>
      <c r="H459">
        <v>3</v>
      </c>
      <c r="I459" t="s">
        <v>543</v>
      </c>
      <c r="J459" t="s">
        <v>544</v>
      </c>
      <c r="K459" t="s">
        <v>545</v>
      </c>
      <c r="L459">
        <v>1346</v>
      </c>
      <c r="N459">
        <v>1009</v>
      </c>
      <c r="O459" t="s">
        <v>470</v>
      </c>
      <c r="P459" t="s">
        <v>470</v>
      </c>
      <c r="Q459">
        <v>1</v>
      </c>
      <c r="W459">
        <v>0</v>
      </c>
      <c r="X459">
        <v>210558753</v>
      </c>
      <c r="Y459">
        <v>0.05</v>
      </c>
      <c r="AA459">
        <v>28.6</v>
      </c>
      <c r="AB459">
        <v>0</v>
      </c>
      <c r="AC459">
        <v>0</v>
      </c>
      <c r="AD459">
        <v>0</v>
      </c>
      <c r="AE459">
        <v>28.6</v>
      </c>
      <c r="AF459">
        <v>0</v>
      </c>
      <c r="AG459">
        <v>0</v>
      </c>
      <c r="AH459">
        <v>0</v>
      </c>
      <c r="AI459">
        <v>1</v>
      </c>
      <c r="AJ459">
        <v>1</v>
      </c>
      <c r="AK459">
        <v>1</v>
      </c>
      <c r="AL459">
        <v>1</v>
      </c>
      <c r="AN459">
        <v>0</v>
      </c>
      <c r="AO459">
        <v>1</v>
      </c>
      <c r="AP459">
        <v>0</v>
      </c>
      <c r="AQ459">
        <v>0</v>
      </c>
      <c r="AR459">
        <v>0</v>
      </c>
      <c r="AS459" t="s">
        <v>6</v>
      </c>
      <c r="AT459">
        <v>0.05</v>
      </c>
      <c r="AU459" t="s">
        <v>6</v>
      </c>
      <c r="AV459">
        <v>0</v>
      </c>
      <c r="AW459">
        <v>2</v>
      </c>
      <c r="AX459">
        <v>16671003</v>
      </c>
      <c r="AY459">
        <v>1</v>
      </c>
      <c r="AZ459">
        <v>0</v>
      </c>
      <c r="BA459">
        <v>383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Y459*Source!I236</f>
        <v>3.4475000000000002</v>
      </c>
      <c r="CY459">
        <f t="shared" si="90"/>
        <v>28.6</v>
      </c>
      <c r="CZ459">
        <f t="shared" si="91"/>
        <v>28.6</v>
      </c>
      <c r="DA459">
        <f t="shared" si="92"/>
        <v>1</v>
      </c>
      <c r="DB459">
        <v>0</v>
      </c>
    </row>
    <row r="460" spans="1:106" x14ac:dyDescent="0.2">
      <c r="A460">
        <f>ROW(Source!A236)</f>
        <v>236</v>
      </c>
      <c r="B460">
        <v>16670159</v>
      </c>
      <c r="C460">
        <v>16670984</v>
      </c>
      <c r="D460">
        <v>15221611</v>
      </c>
      <c r="E460">
        <v>1</v>
      </c>
      <c r="F460">
        <v>1</v>
      </c>
      <c r="G460">
        <v>1</v>
      </c>
      <c r="H460">
        <v>3</v>
      </c>
      <c r="I460" t="s">
        <v>352</v>
      </c>
      <c r="J460" t="s">
        <v>354</v>
      </c>
      <c r="K460" t="s">
        <v>353</v>
      </c>
      <c r="L460">
        <v>1477</v>
      </c>
      <c r="N460">
        <v>1013</v>
      </c>
      <c r="O460" t="s">
        <v>314</v>
      </c>
      <c r="P460" t="s">
        <v>316</v>
      </c>
      <c r="Q460">
        <v>1</v>
      </c>
      <c r="W460">
        <v>0</v>
      </c>
      <c r="X460">
        <v>1306444111</v>
      </c>
      <c r="Y460">
        <v>2.9E-4</v>
      </c>
      <c r="AA460">
        <v>1150.19</v>
      </c>
      <c r="AB460">
        <v>0</v>
      </c>
      <c r="AC460">
        <v>0</v>
      </c>
      <c r="AD460">
        <v>0</v>
      </c>
      <c r="AE460">
        <v>1150.19</v>
      </c>
      <c r="AF460">
        <v>0</v>
      </c>
      <c r="AG460">
        <v>0</v>
      </c>
      <c r="AH460">
        <v>0</v>
      </c>
      <c r="AI460">
        <v>1</v>
      </c>
      <c r="AJ460">
        <v>1</v>
      </c>
      <c r="AK460">
        <v>1</v>
      </c>
      <c r="AL460">
        <v>1</v>
      </c>
      <c r="AN460">
        <v>0</v>
      </c>
      <c r="AO460">
        <v>0</v>
      </c>
      <c r="AP460">
        <v>0</v>
      </c>
      <c r="AQ460">
        <v>0</v>
      </c>
      <c r="AR460">
        <v>0</v>
      </c>
      <c r="AS460" t="s">
        <v>6</v>
      </c>
      <c r="AT460">
        <v>2.9E-4</v>
      </c>
      <c r="AU460" t="s">
        <v>6</v>
      </c>
      <c r="AV460">
        <v>0</v>
      </c>
      <c r="AW460">
        <v>1</v>
      </c>
      <c r="AX460">
        <v>-1</v>
      </c>
      <c r="AY460">
        <v>0</v>
      </c>
      <c r="AZ460">
        <v>0</v>
      </c>
      <c r="BA460" t="s">
        <v>6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Y460*Source!I236</f>
        <v>1.9995499999999999E-2</v>
      </c>
      <c r="CY460">
        <f t="shared" si="90"/>
        <v>1150.19</v>
      </c>
      <c r="CZ460">
        <f t="shared" si="91"/>
        <v>1150.19</v>
      </c>
      <c r="DA460">
        <f t="shared" si="92"/>
        <v>1</v>
      </c>
      <c r="DB460">
        <v>0</v>
      </c>
    </row>
    <row r="461" spans="1:106" x14ac:dyDescent="0.2">
      <c r="A461">
        <f>ROW(Source!A236)</f>
        <v>236</v>
      </c>
      <c r="B461">
        <v>16670159</v>
      </c>
      <c r="C461">
        <v>16670984</v>
      </c>
      <c r="D461">
        <v>15223222</v>
      </c>
      <c r="E461">
        <v>1</v>
      </c>
      <c r="F461">
        <v>1</v>
      </c>
      <c r="G461">
        <v>1</v>
      </c>
      <c r="H461">
        <v>3</v>
      </c>
      <c r="I461" t="s">
        <v>348</v>
      </c>
      <c r="J461" t="s">
        <v>350</v>
      </c>
      <c r="K461" t="s">
        <v>349</v>
      </c>
      <c r="L461">
        <v>1477</v>
      </c>
      <c r="N461">
        <v>1013</v>
      </c>
      <c r="O461" t="s">
        <v>314</v>
      </c>
      <c r="P461" t="s">
        <v>316</v>
      </c>
      <c r="Q461">
        <v>1</v>
      </c>
      <c r="W461">
        <v>0</v>
      </c>
      <c r="X461">
        <v>-43110114</v>
      </c>
      <c r="Y461">
        <v>1.3780000000000001E-3</v>
      </c>
      <c r="AA461">
        <v>19862.939999999999</v>
      </c>
      <c r="AB461">
        <v>0</v>
      </c>
      <c r="AC461">
        <v>0</v>
      </c>
      <c r="AD461">
        <v>0</v>
      </c>
      <c r="AE461">
        <v>19862.939999999999</v>
      </c>
      <c r="AF461">
        <v>0</v>
      </c>
      <c r="AG461">
        <v>0</v>
      </c>
      <c r="AH461">
        <v>0</v>
      </c>
      <c r="AI461">
        <v>1</v>
      </c>
      <c r="AJ461">
        <v>1</v>
      </c>
      <c r="AK461">
        <v>1</v>
      </c>
      <c r="AL461">
        <v>1</v>
      </c>
      <c r="AN461">
        <v>0</v>
      </c>
      <c r="AO461">
        <v>0</v>
      </c>
      <c r="AP461">
        <v>0</v>
      </c>
      <c r="AQ461">
        <v>0</v>
      </c>
      <c r="AR461">
        <v>0</v>
      </c>
      <c r="AS461" t="s">
        <v>6</v>
      </c>
      <c r="AT461">
        <v>1.3780000000000001E-3</v>
      </c>
      <c r="AU461" t="s">
        <v>6</v>
      </c>
      <c r="AV461">
        <v>0</v>
      </c>
      <c r="AW461">
        <v>1</v>
      </c>
      <c r="AX461">
        <v>-1</v>
      </c>
      <c r="AY461">
        <v>0</v>
      </c>
      <c r="AZ461">
        <v>0</v>
      </c>
      <c r="BA461" t="s">
        <v>6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Y461*Source!I236</f>
        <v>9.5013100000000017E-2</v>
      </c>
      <c r="CY461">
        <f t="shared" si="90"/>
        <v>19862.939999999999</v>
      </c>
      <c r="CZ461">
        <f t="shared" si="91"/>
        <v>19862.939999999999</v>
      </c>
      <c r="DA461">
        <f t="shared" si="92"/>
        <v>1</v>
      </c>
      <c r="DB461">
        <v>0</v>
      </c>
    </row>
    <row r="462" spans="1:106" x14ac:dyDescent="0.2">
      <c r="A462">
        <f>ROW(Source!A236)</f>
        <v>236</v>
      </c>
      <c r="B462">
        <v>16670159</v>
      </c>
      <c r="C462">
        <v>16670984</v>
      </c>
      <c r="D462">
        <v>15224223</v>
      </c>
      <c r="E462">
        <v>1</v>
      </c>
      <c r="F462">
        <v>1</v>
      </c>
      <c r="G462">
        <v>1</v>
      </c>
      <c r="H462">
        <v>3</v>
      </c>
      <c r="I462" t="s">
        <v>313</v>
      </c>
      <c r="J462" t="s">
        <v>315</v>
      </c>
      <c r="K462" t="s">
        <v>678</v>
      </c>
      <c r="L462">
        <v>1477</v>
      </c>
      <c r="N462">
        <v>1013</v>
      </c>
      <c r="O462" t="s">
        <v>314</v>
      </c>
      <c r="P462" t="s">
        <v>316</v>
      </c>
      <c r="Q462">
        <v>1</v>
      </c>
      <c r="W462">
        <v>0</v>
      </c>
      <c r="X462">
        <v>287234314</v>
      </c>
      <c r="Y462">
        <v>5.8013000000000002E-2</v>
      </c>
      <c r="AA462">
        <v>7307.7</v>
      </c>
      <c r="AB462">
        <v>0</v>
      </c>
      <c r="AC462">
        <v>0</v>
      </c>
      <c r="AD462">
        <v>0</v>
      </c>
      <c r="AE462">
        <v>7307.7</v>
      </c>
      <c r="AF462">
        <v>0</v>
      </c>
      <c r="AG462">
        <v>0</v>
      </c>
      <c r="AH462">
        <v>0</v>
      </c>
      <c r="AI462">
        <v>1</v>
      </c>
      <c r="AJ462">
        <v>1</v>
      </c>
      <c r="AK462">
        <v>1</v>
      </c>
      <c r="AL462">
        <v>1</v>
      </c>
      <c r="AN462">
        <v>0</v>
      </c>
      <c r="AO462">
        <v>0</v>
      </c>
      <c r="AP462">
        <v>0</v>
      </c>
      <c r="AQ462">
        <v>0</v>
      </c>
      <c r="AR462">
        <v>0</v>
      </c>
      <c r="AS462" t="s">
        <v>6</v>
      </c>
      <c r="AT462">
        <v>5.8013000000000002E-2</v>
      </c>
      <c r="AU462" t="s">
        <v>6</v>
      </c>
      <c r="AV462">
        <v>0</v>
      </c>
      <c r="AW462">
        <v>1</v>
      </c>
      <c r="AX462">
        <v>-1</v>
      </c>
      <c r="AY462">
        <v>0</v>
      </c>
      <c r="AZ462">
        <v>0</v>
      </c>
      <c r="BA462" t="s">
        <v>6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Y462*Source!I236</f>
        <v>3.9999963500000004</v>
      </c>
      <c r="CY462">
        <f t="shared" si="90"/>
        <v>7307.7</v>
      </c>
      <c r="CZ462">
        <f t="shared" si="91"/>
        <v>7307.7</v>
      </c>
      <c r="DA462">
        <f t="shared" si="92"/>
        <v>1</v>
      </c>
      <c r="DB462">
        <v>0</v>
      </c>
    </row>
    <row r="463" spans="1:106" x14ac:dyDescent="0.2">
      <c r="A463">
        <f>ROW(Source!A236)</f>
        <v>236</v>
      </c>
      <c r="B463">
        <v>16670159</v>
      </c>
      <c r="C463">
        <v>16670984</v>
      </c>
      <c r="D463">
        <v>15224253</v>
      </c>
      <c r="E463">
        <v>1</v>
      </c>
      <c r="F463">
        <v>1</v>
      </c>
      <c r="G463">
        <v>1</v>
      </c>
      <c r="H463">
        <v>3</v>
      </c>
      <c r="I463" t="s">
        <v>356</v>
      </c>
      <c r="J463" t="s">
        <v>358</v>
      </c>
      <c r="K463" t="s">
        <v>357</v>
      </c>
      <c r="L463">
        <v>1477</v>
      </c>
      <c r="N463">
        <v>1013</v>
      </c>
      <c r="O463" t="s">
        <v>314</v>
      </c>
      <c r="P463" t="s">
        <v>316</v>
      </c>
      <c r="Q463">
        <v>1</v>
      </c>
      <c r="W463">
        <v>0</v>
      </c>
      <c r="X463">
        <v>-1744200129</v>
      </c>
      <c r="Y463">
        <v>2.9E-4</v>
      </c>
      <c r="AA463">
        <v>5545.45</v>
      </c>
      <c r="AB463">
        <v>0</v>
      </c>
      <c r="AC463">
        <v>0</v>
      </c>
      <c r="AD463">
        <v>0</v>
      </c>
      <c r="AE463">
        <v>5545.45</v>
      </c>
      <c r="AF463">
        <v>0</v>
      </c>
      <c r="AG463">
        <v>0</v>
      </c>
      <c r="AH463">
        <v>0</v>
      </c>
      <c r="AI463">
        <v>1</v>
      </c>
      <c r="AJ463">
        <v>1</v>
      </c>
      <c r="AK463">
        <v>1</v>
      </c>
      <c r="AL463">
        <v>1</v>
      </c>
      <c r="AN463">
        <v>0</v>
      </c>
      <c r="AO463">
        <v>0</v>
      </c>
      <c r="AP463">
        <v>0</v>
      </c>
      <c r="AQ463">
        <v>0</v>
      </c>
      <c r="AR463">
        <v>0</v>
      </c>
      <c r="AS463" t="s">
        <v>6</v>
      </c>
      <c r="AT463">
        <v>2.9E-4</v>
      </c>
      <c r="AU463" t="s">
        <v>6</v>
      </c>
      <c r="AV463">
        <v>0</v>
      </c>
      <c r="AW463">
        <v>1</v>
      </c>
      <c r="AX463">
        <v>-1</v>
      </c>
      <c r="AY463">
        <v>0</v>
      </c>
      <c r="AZ463">
        <v>0</v>
      </c>
      <c r="BA463" t="s">
        <v>6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Y463*Source!I236</f>
        <v>1.9995499999999999E-2</v>
      </c>
      <c r="CY463">
        <f t="shared" si="90"/>
        <v>5545.45</v>
      </c>
      <c r="CZ463">
        <f t="shared" si="91"/>
        <v>5545.45</v>
      </c>
      <c r="DA463">
        <f t="shared" si="92"/>
        <v>1</v>
      </c>
      <c r="DB463">
        <v>0</v>
      </c>
    </row>
    <row r="464" spans="1:106" x14ac:dyDescent="0.2">
      <c r="A464">
        <f>ROW(Source!A236)</f>
        <v>236</v>
      </c>
      <c r="B464">
        <v>16670159</v>
      </c>
      <c r="C464">
        <v>16670984</v>
      </c>
      <c r="D464">
        <v>15164559</v>
      </c>
      <c r="E464">
        <v>17</v>
      </c>
      <c r="F464">
        <v>1</v>
      </c>
      <c r="G464">
        <v>1</v>
      </c>
      <c r="H464">
        <v>3</v>
      </c>
      <c r="I464" t="s">
        <v>481</v>
      </c>
      <c r="J464" t="s">
        <v>6</v>
      </c>
      <c r="K464" t="s">
        <v>482</v>
      </c>
      <c r="L464">
        <v>1374</v>
      </c>
      <c r="N464">
        <v>1013</v>
      </c>
      <c r="O464" t="s">
        <v>483</v>
      </c>
      <c r="P464" t="s">
        <v>483</v>
      </c>
      <c r="Q464">
        <v>1</v>
      </c>
      <c r="W464">
        <v>0</v>
      </c>
      <c r="X464">
        <v>-1731369543</v>
      </c>
      <c r="Y464">
        <v>0.53</v>
      </c>
      <c r="AA464">
        <v>1</v>
      </c>
      <c r="AB464">
        <v>0</v>
      </c>
      <c r="AC464">
        <v>0</v>
      </c>
      <c r="AD464">
        <v>0</v>
      </c>
      <c r="AE464">
        <v>1</v>
      </c>
      <c r="AF464">
        <v>0</v>
      </c>
      <c r="AG464">
        <v>0</v>
      </c>
      <c r="AH464">
        <v>0</v>
      </c>
      <c r="AI464">
        <v>1</v>
      </c>
      <c r="AJ464">
        <v>1</v>
      </c>
      <c r="AK464">
        <v>1</v>
      </c>
      <c r="AL464">
        <v>1</v>
      </c>
      <c r="AN464">
        <v>0</v>
      </c>
      <c r="AO464">
        <v>1</v>
      </c>
      <c r="AP464">
        <v>0</v>
      </c>
      <c r="AQ464">
        <v>0</v>
      </c>
      <c r="AR464">
        <v>0</v>
      </c>
      <c r="AS464" t="s">
        <v>6</v>
      </c>
      <c r="AT464">
        <v>0.53</v>
      </c>
      <c r="AU464" t="s">
        <v>6</v>
      </c>
      <c r="AV464">
        <v>0</v>
      </c>
      <c r="AW464">
        <v>2</v>
      </c>
      <c r="AX464">
        <v>16671004</v>
      </c>
      <c r="AY464">
        <v>1</v>
      </c>
      <c r="AZ464">
        <v>0</v>
      </c>
      <c r="BA464">
        <v>384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Y464*Source!I236</f>
        <v>36.543500000000002</v>
      </c>
      <c r="CY464">
        <f t="shared" si="90"/>
        <v>1</v>
      </c>
      <c r="CZ464">
        <f t="shared" si="91"/>
        <v>1</v>
      </c>
      <c r="DA464">
        <f t="shared" si="92"/>
        <v>1</v>
      </c>
      <c r="DB464">
        <v>0</v>
      </c>
    </row>
    <row r="465" spans="1:106" x14ac:dyDescent="0.2">
      <c r="A465">
        <f>ROW(Source!A237)</f>
        <v>237</v>
      </c>
      <c r="B465">
        <v>16670161</v>
      </c>
      <c r="C465">
        <v>16670984</v>
      </c>
      <c r="D465">
        <v>15430397</v>
      </c>
      <c r="E465">
        <v>1</v>
      </c>
      <c r="F465">
        <v>1</v>
      </c>
      <c r="G465">
        <v>1</v>
      </c>
      <c r="H465">
        <v>1</v>
      </c>
      <c r="I465" t="s">
        <v>642</v>
      </c>
      <c r="J465" t="s">
        <v>6</v>
      </c>
      <c r="K465" t="s">
        <v>643</v>
      </c>
      <c r="L465">
        <v>1191</v>
      </c>
      <c r="N465">
        <v>1013</v>
      </c>
      <c r="O465" t="s">
        <v>466</v>
      </c>
      <c r="P465" t="s">
        <v>466</v>
      </c>
      <c r="Q465">
        <v>1</v>
      </c>
      <c r="W465">
        <v>0</v>
      </c>
      <c r="X465">
        <v>-1081351934</v>
      </c>
      <c r="Y465">
        <v>2.82</v>
      </c>
      <c r="AA465">
        <v>0</v>
      </c>
      <c r="AB465">
        <v>0</v>
      </c>
      <c r="AC465">
        <v>0</v>
      </c>
      <c r="AD465">
        <v>61.38</v>
      </c>
      <c r="AE465">
        <v>0</v>
      </c>
      <c r="AF465">
        <v>0</v>
      </c>
      <c r="AG465">
        <v>0</v>
      </c>
      <c r="AH465">
        <v>9.4</v>
      </c>
      <c r="AI465">
        <v>1</v>
      </c>
      <c r="AJ465">
        <v>1</v>
      </c>
      <c r="AK465">
        <v>1</v>
      </c>
      <c r="AL465">
        <v>6.53</v>
      </c>
      <c r="AN465">
        <v>0</v>
      </c>
      <c r="AO465">
        <v>1</v>
      </c>
      <c r="AP465">
        <v>0</v>
      </c>
      <c r="AQ465">
        <v>0</v>
      </c>
      <c r="AR465">
        <v>0</v>
      </c>
      <c r="AS465" t="s">
        <v>6</v>
      </c>
      <c r="AT465">
        <v>2.82</v>
      </c>
      <c r="AU465" t="s">
        <v>6</v>
      </c>
      <c r="AV465">
        <v>1</v>
      </c>
      <c r="AW465">
        <v>2</v>
      </c>
      <c r="AX465">
        <v>16670997</v>
      </c>
      <c r="AY465">
        <v>1</v>
      </c>
      <c r="AZ465">
        <v>0</v>
      </c>
      <c r="BA465">
        <v>385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Y465*Source!I237</f>
        <v>194.43899999999999</v>
      </c>
      <c r="CY465">
        <f>AD465</f>
        <v>61.38</v>
      </c>
      <c r="CZ465">
        <f>AH465</f>
        <v>9.4</v>
      </c>
      <c r="DA465">
        <f>AL465</f>
        <v>6.53</v>
      </c>
      <c r="DB465">
        <v>0</v>
      </c>
    </row>
    <row r="466" spans="1:106" x14ac:dyDescent="0.2">
      <c r="A466">
        <f>ROW(Source!A237)</f>
        <v>237</v>
      </c>
      <c r="B466">
        <v>16670161</v>
      </c>
      <c r="C466">
        <v>16670984</v>
      </c>
      <c r="D466">
        <v>15430395</v>
      </c>
      <c r="E466">
        <v>1</v>
      </c>
      <c r="F466">
        <v>1</v>
      </c>
      <c r="G466">
        <v>1</v>
      </c>
      <c r="H466">
        <v>1</v>
      </c>
      <c r="I466" t="s">
        <v>501</v>
      </c>
      <c r="J466" t="s">
        <v>6</v>
      </c>
      <c r="K466" t="s">
        <v>502</v>
      </c>
      <c r="L466">
        <v>1191</v>
      </c>
      <c r="N466">
        <v>1013</v>
      </c>
      <c r="O466" t="s">
        <v>466</v>
      </c>
      <c r="P466" t="s">
        <v>466</v>
      </c>
      <c r="Q466">
        <v>1</v>
      </c>
      <c r="W466">
        <v>0</v>
      </c>
      <c r="X466">
        <v>-1417349443</v>
      </c>
      <c r="Y466">
        <v>0.02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1</v>
      </c>
      <c r="AJ466">
        <v>1</v>
      </c>
      <c r="AK466">
        <v>6.53</v>
      </c>
      <c r="AL466">
        <v>1</v>
      </c>
      <c r="AN466">
        <v>0</v>
      </c>
      <c r="AO466">
        <v>1</v>
      </c>
      <c r="AP466">
        <v>0</v>
      </c>
      <c r="AQ466">
        <v>0</v>
      </c>
      <c r="AR466">
        <v>0</v>
      </c>
      <c r="AS466" t="s">
        <v>6</v>
      </c>
      <c r="AT466">
        <v>0.02</v>
      </c>
      <c r="AU466" t="s">
        <v>6</v>
      </c>
      <c r="AV466">
        <v>2</v>
      </c>
      <c r="AW466">
        <v>2</v>
      </c>
      <c r="AX466">
        <v>16670998</v>
      </c>
      <c r="AY466">
        <v>1</v>
      </c>
      <c r="AZ466">
        <v>0</v>
      </c>
      <c r="BA466">
        <v>386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Y466*Source!I237</f>
        <v>1.379</v>
      </c>
      <c r="CY466">
        <f>AD466</f>
        <v>0</v>
      </c>
      <c r="CZ466">
        <f>AH466</f>
        <v>0</v>
      </c>
      <c r="DA466">
        <f>AL466</f>
        <v>1</v>
      </c>
      <c r="DB466">
        <v>0</v>
      </c>
    </row>
    <row r="467" spans="1:106" x14ac:dyDescent="0.2">
      <c r="A467">
        <f>ROW(Source!A237)</f>
        <v>237</v>
      </c>
      <c r="B467">
        <v>16670161</v>
      </c>
      <c r="C467">
        <v>16670984</v>
      </c>
      <c r="D467">
        <v>15247680</v>
      </c>
      <c r="E467">
        <v>1</v>
      </c>
      <c r="F467">
        <v>1</v>
      </c>
      <c r="G467">
        <v>1</v>
      </c>
      <c r="H467">
        <v>2</v>
      </c>
      <c r="I467" t="s">
        <v>525</v>
      </c>
      <c r="J467" t="s">
        <v>526</v>
      </c>
      <c r="K467" t="s">
        <v>527</v>
      </c>
      <c r="L467">
        <v>1368</v>
      </c>
      <c r="N467">
        <v>1011</v>
      </c>
      <c r="O467" t="s">
        <v>506</v>
      </c>
      <c r="P467" t="s">
        <v>506</v>
      </c>
      <c r="Q467">
        <v>1</v>
      </c>
      <c r="W467">
        <v>0</v>
      </c>
      <c r="X467">
        <v>-1718674368</v>
      </c>
      <c r="Y467">
        <v>0.01</v>
      </c>
      <c r="AA467">
        <v>0</v>
      </c>
      <c r="AB467">
        <v>731.29</v>
      </c>
      <c r="AC467">
        <v>13.5</v>
      </c>
      <c r="AD467">
        <v>0</v>
      </c>
      <c r="AE467">
        <v>0</v>
      </c>
      <c r="AF467">
        <v>111.99</v>
      </c>
      <c r="AG467">
        <v>13.5</v>
      </c>
      <c r="AH467">
        <v>0</v>
      </c>
      <c r="AI467">
        <v>1</v>
      </c>
      <c r="AJ467">
        <v>6.53</v>
      </c>
      <c r="AK467">
        <v>1</v>
      </c>
      <c r="AL467">
        <v>1</v>
      </c>
      <c r="AN467">
        <v>0</v>
      </c>
      <c r="AO467">
        <v>1</v>
      </c>
      <c r="AP467">
        <v>0</v>
      </c>
      <c r="AQ467">
        <v>0</v>
      </c>
      <c r="AR467">
        <v>0</v>
      </c>
      <c r="AS467" t="s">
        <v>6</v>
      </c>
      <c r="AT467">
        <v>0.01</v>
      </c>
      <c r="AU467" t="s">
        <v>6</v>
      </c>
      <c r="AV467">
        <v>0</v>
      </c>
      <c r="AW467">
        <v>2</v>
      </c>
      <c r="AX467">
        <v>16670999</v>
      </c>
      <c r="AY467">
        <v>1</v>
      </c>
      <c r="AZ467">
        <v>0</v>
      </c>
      <c r="BA467">
        <v>387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Y467*Source!I237</f>
        <v>0.6895</v>
      </c>
      <c r="CY467">
        <f>AB467</f>
        <v>731.29</v>
      </c>
      <c r="CZ467">
        <f>AF467</f>
        <v>111.99</v>
      </c>
      <c r="DA467">
        <f>AJ467</f>
        <v>6.53</v>
      </c>
      <c r="DB467">
        <v>0</v>
      </c>
    </row>
    <row r="468" spans="1:106" x14ac:dyDescent="0.2">
      <c r="A468">
        <f>ROW(Source!A237)</f>
        <v>237</v>
      </c>
      <c r="B468">
        <v>16670161</v>
      </c>
      <c r="C468">
        <v>16670984</v>
      </c>
      <c r="D468">
        <v>15249073</v>
      </c>
      <c r="E468">
        <v>1</v>
      </c>
      <c r="F468">
        <v>1</v>
      </c>
      <c r="G468">
        <v>1</v>
      </c>
      <c r="H468">
        <v>2</v>
      </c>
      <c r="I468" t="s">
        <v>528</v>
      </c>
      <c r="J468" t="s">
        <v>529</v>
      </c>
      <c r="K468" t="s">
        <v>530</v>
      </c>
      <c r="L468">
        <v>1368</v>
      </c>
      <c r="N468">
        <v>1011</v>
      </c>
      <c r="O468" t="s">
        <v>506</v>
      </c>
      <c r="P468" t="s">
        <v>506</v>
      </c>
      <c r="Q468">
        <v>1</v>
      </c>
      <c r="W468">
        <v>0</v>
      </c>
      <c r="X468">
        <v>1372534845</v>
      </c>
      <c r="Y468">
        <v>0.01</v>
      </c>
      <c r="AA468">
        <v>0</v>
      </c>
      <c r="AB468">
        <v>429.09</v>
      </c>
      <c r="AC468">
        <v>11.6</v>
      </c>
      <c r="AD468">
        <v>0</v>
      </c>
      <c r="AE468">
        <v>0</v>
      </c>
      <c r="AF468">
        <v>65.709999999999994</v>
      </c>
      <c r="AG468">
        <v>11.6</v>
      </c>
      <c r="AH468">
        <v>0</v>
      </c>
      <c r="AI468">
        <v>1</v>
      </c>
      <c r="AJ468">
        <v>6.53</v>
      </c>
      <c r="AK468">
        <v>1</v>
      </c>
      <c r="AL468">
        <v>1</v>
      </c>
      <c r="AN468">
        <v>0</v>
      </c>
      <c r="AO468">
        <v>1</v>
      </c>
      <c r="AP468">
        <v>0</v>
      </c>
      <c r="AQ468">
        <v>0</v>
      </c>
      <c r="AR468">
        <v>0</v>
      </c>
      <c r="AS468" t="s">
        <v>6</v>
      </c>
      <c r="AT468">
        <v>0.01</v>
      </c>
      <c r="AU468" t="s">
        <v>6</v>
      </c>
      <c r="AV468">
        <v>0</v>
      </c>
      <c r="AW468">
        <v>2</v>
      </c>
      <c r="AX468">
        <v>16671000</v>
      </c>
      <c r="AY468">
        <v>1</v>
      </c>
      <c r="AZ468">
        <v>0</v>
      </c>
      <c r="BA468">
        <v>388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Y468*Source!I237</f>
        <v>0.6895</v>
      </c>
      <c r="CY468">
        <f>AB468</f>
        <v>429.09</v>
      </c>
      <c r="CZ468">
        <f>AF468</f>
        <v>65.709999999999994</v>
      </c>
      <c r="DA468">
        <f>AJ468</f>
        <v>6.53</v>
      </c>
      <c r="DB468">
        <v>0</v>
      </c>
    </row>
    <row r="469" spans="1:106" x14ac:dyDescent="0.2">
      <c r="A469">
        <f>ROW(Source!A237)</f>
        <v>237</v>
      </c>
      <c r="B469">
        <v>16670161</v>
      </c>
      <c r="C469">
        <v>16670984</v>
      </c>
      <c r="D469">
        <v>15167588</v>
      </c>
      <c r="E469">
        <v>1</v>
      </c>
      <c r="F469">
        <v>1</v>
      </c>
      <c r="G469">
        <v>1</v>
      </c>
      <c r="H469">
        <v>3</v>
      </c>
      <c r="I469" t="s">
        <v>610</v>
      </c>
      <c r="J469" t="s">
        <v>611</v>
      </c>
      <c r="K469" t="s">
        <v>612</v>
      </c>
      <c r="L469">
        <v>1346</v>
      </c>
      <c r="N469">
        <v>1009</v>
      </c>
      <c r="O469" t="s">
        <v>470</v>
      </c>
      <c r="P469" t="s">
        <v>470</v>
      </c>
      <c r="Q469">
        <v>1</v>
      </c>
      <c r="W469">
        <v>0</v>
      </c>
      <c r="X469">
        <v>-1088866022</v>
      </c>
      <c r="Y469">
        <v>0.16</v>
      </c>
      <c r="AA469">
        <v>198.51</v>
      </c>
      <c r="AB469">
        <v>0</v>
      </c>
      <c r="AC469">
        <v>0</v>
      </c>
      <c r="AD469">
        <v>0</v>
      </c>
      <c r="AE469">
        <v>30.4</v>
      </c>
      <c r="AF469">
        <v>0</v>
      </c>
      <c r="AG469">
        <v>0</v>
      </c>
      <c r="AH469">
        <v>0</v>
      </c>
      <c r="AI469">
        <v>6.53</v>
      </c>
      <c r="AJ469">
        <v>1</v>
      </c>
      <c r="AK469">
        <v>1</v>
      </c>
      <c r="AL469">
        <v>1</v>
      </c>
      <c r="AN469">
        <v>0</v>
      </c>
      <c r="AO469">
        <v>1</v>
      </c>
      <c r="AP469">
        <v>0</v>
      </c>
      <c r="AQ469">
        <v>0</v>
      </c>
      <c r="AR469">
        <v>0</v>
      </c>
      <c r="AS469" t="s">
        <v>6</v>
      </c>
      <c r="AT469">
        <v>0.16</v>
      </c>
      <c r="AU469" t="s">
        <v>6</v>
      </c>
      <c r="AV469">
        <v>0</v>
      </c>
      <c r="AW469">
        <v>2</v>
      </c>
      <c r="AX469">
        <v>16671001</v>
      </c>
      <c r="AY469">
        <v>1</v>
      </c>
      <c r="AZ469">
        <v>0</v>
      </c>
      <c r="BA469">
        <v>389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Y469*Source!I237</f>
        <v>11.032</v>
      </c>
      <c r="CY469">
        <f t="shared" ref="CY469:CY476" si="93">AA469</f>
        <v>198.51</v>
      </c>
      <c r="CZ469">
        <f t="shared" ref="CZ469:CZ476" si="94">AE469</f>
        <v>30.4</v>
      </c>
      <c r="DA469">
        <f t="shared" ref="DA469:DA476" si="95">AI469</f>
        <v>6.53</v>
      </c>
      <c r="DB469">
        <v>0</v>
      </c>
    </row>
    <row r="470" spans="1:106" x14ac:dyDescent="0.2">
      <c r="A470">
        <f>ROW(Source!A237)</f>
        <v>237</v>
      </c>
      <c r="B470">
        <v>16670161</v>
      </c>
      <c r="C470">
        <v>16670984</v>
      </c>
      <c r="D470">
        <v>15167600</v>
      </c>
      <c r="E470">
        <v>1</v>
      </c>
      <c r="F470">
        <v>1</v>
      </c>
      <c r="G470">
        <v>1</v>
      </c>
      <c r="H470">
        <v>3</v>
      </c>
      <c r="I470" t="s">
        <v>665</v>
      </c>
      <c r="J470" t="s">
        <v>666</v>
      </c>
      <c r="K470" t="s">
        <v>667</v>
      </c>
      <c r="L470">
        <v>1308</v>
      </c>
      <c r="N470">
        <v>1003</v>
      </c>
      <c r="O470" t="s">
        <v>43</v>
      </c>
      <c r="P470" t="s">
        <v>43</v>
      </c>
      <c r="Q470">
        <v>100</v>
      </c>
      <c r="W470">
        <v>0</v>
      </c>
      <c r="X470">
        <v>568244124</v>
      </c>
      <c r="Y470">
        <v>0.05</v>
      </c>
      <c r="AA470">
        <v>783.6</v>
      </c>
      <c r="AB470">
        <v>0</v>
      </c>
      <c r="AC470">
        <v>0</v>
      </c>
      <c r="AD470">
        <v>0</v>
      </c>
      <c r="AE470">
        <v>120</v>
      </c>
      <c r="AF470">
        <v>0</v>
      </c>
      <c r="AG470">
        <v>0</v>
      </c>
      <c r="AH470">
        <v>0</v>
      </c>
      <c r="AI470">
        <v>6.53</v>
      </c>
      <c r="AJ470">
        <v>1</v>
      </c>
      <c r="AK470">
        <v>1</v>
      </c>
      <c r="AL470">
        <v>1</v>
      </c>
      <c r="AN470">
        <v>0</v>
      </c>
      <c r="AO470">
        <v>1</v>
      </c>
      <c r="AP470">
        <v>0</v>
      </c>
      <c r="AQ470">
        <v>0</v>
      </c>
      <c r="AR470">
        <v>0</v>
      </c>
      <c r="AS470" t="s">
        <v>6</v>
      </c>
      <c r="AT470">
        <v>0.05</v>
      </c>
      <c r="AU470" t="s">
        <v>6</v>
      </c>
      <c r="AV470">
        <v>0</v>
      </c>
      <c r="AW470">
        <v>2</v>
      </c>
      <c r="AX470">
        <v>16671002</v>
      </c>
      <c r="AY470">
        <v>1</v>
      </c>
      <c r="AZ470">
        <v>0</v>
      </c>
      <c r="BA470">
        <v>390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Y470*Source!I237</f>
        <v>3.4475000000000002</v>
      </c>
      <c r="CY470">
        <f t="shared" si="93"/>
        <v>783.6</v>
      </c>
      <c r="CZ470">
        <f t="shared" si="94"/>
        <v>120</v>
      </c>
      <c r="DA470">
        <f t="shared" si="95"/>
        <v>6.53</v>
      </c>
      <c r="DB470">
        <v>0</v>
      </c>
    </row>
    <row r="471" spans="1:106" x14ac:dyDescent="0.2">
      <c r="A471">
        <f>ROW(Source!A237)</f>
        <v>237</v>
      </c>
      <c r="B471">
        <v>16670161</v>
      </c>
      <c r="C471">
        <v>16670984</v>
      </c>
      <c r="D471">
        <v>15203834</v>
      </c>
      <c r="E471">
        <v>1</v>
      </c>
      <c r="F471">
        <v>1</v>
      </c>
      <c r="G471">
        <v>1</v>
      </c>
      <c r="H471">
        <v>3</v>
      </c>
      <c r="I471" t="s">
        <v>543</v>
      </c>
      <c r="J471" t="s">
        <v>544</v>
      </c>
      <c r="K471" t="s">
        <v>545</v>
      </c>
      <c r="L471">
        <v>1346</v>
      </c>
      <c r="N471">
        <v>1009</v>
      </c>
      <c r="O471" t="s">
        <v>470</v>
      </c>
      <c r="P471" t="s">
        <v>470</v>
      </c>
      <c r="Q471">
        <v>1</v>
      </c>
      <c r="W471">
        <v>0</v>
      </c>
      <c r="X471">
        <v>210558753</v>
      </c>
      <c r="Y471">
        <v>0.05</v>
      </c>
      <c r="AA471">
        <v>186.76</v>
      </c>
      <c r="AB471">
        <v>0</v>
      </c>
      <c r="AC471">
        <v>0</v>
      </c>
      <c r="AD471">
        <v>0</v>
      </c>
      <c r="AE471">
        <v>28.6</v>
      </c>
      <c r="AF471">
        <v>0</v>
      </c>
      <c r="AG471">
        <v>0</v>
      </c>
      <c r="AH471">
        <v>0</v>
      </c>
      <c r="AI471">
        <v>6.53</v>
      </c>
      <c r="AJ471">
        <v>1</v>
      </c>
      <c r="AK471">
        <v>1</v>
      </c>
      <c r="AL471">
        <v>1</v>
      </c>
      <c r="AN471">
        <v>0</v>
      </c>
      <c r="AO471">
        <v>1</v>
      </c>
      <c r="AP471">
        <v>0</v>
      </c>
      <c r="AQ471">
        <v>0</v>
      </c>
      <c r="AR471">
        <v>0</v>
      </c>
      <c r="AS471" t="s">
        <v>6</v>
      </c>
      <c r="AT471">
        <v>0.05</v>
      </c>
      <c r="AU471" t="s">
        <v>6</v>
      </c>
      <c r="AV471">
        <v>0</v>
      </c>
      <c r="AW471">
        <v>2</v>
      </c>
      <c r="AX471">
        <v>16671003</v>
      </c>
      <c r="AY471">
        <v>1</v>
      </c>
      <c r="AZ471">
        <v>0</v>
      </c>
      <c r="BA471">
        <v>391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Y471*Source!I237</f>
        <v>3.4475000000000002</v>
      </c>
      <c r="CY471">
        <f t="shared" si="93"/>
        <v>186.76</v>
      </c>
      <c r="CZ471">
        <f t="shared" si="94"/>
        <v>28.6</v>
      </c>
      <c r="DA471">
        <f t="shared" si="95"/>
        <v>6.53</v>
      </c>
      <c r="DB471">
        <v>0</v>
      </c>
    </row>
    <row r="472" spans="1:106" x14ac:dyDescent="0.2">
      <c r="A472">
        <f>ROW(Source!A237)</f>
        <v>237</v>
      </c>
      <c r="B472">
        <v>16670161</v>
      </c>
      <c r="C472">
        <v>16670984</v>
      </c>
      <c r="D472">
        <v>15221611</v>
      </c>
      <c r="E472">
        <v>1</v>
      </c>
      <c r="F472">
        <v>1</v>
      </c>
      <c r="G472">
        <v>1</v>
      </c>
      <c r="H472">
        <v>3</v>
      </c>
      <c r="I472" t="s">
        <v>352</v>
      </c>
      <c r="J472" t="s">
        <v>354</v>
      </c>
      <c r="K472" t="s">
        <v>353</v>
      </c>
      <c r="L472">
        <v>1477</v>
      </c>
      <c r="N472">
        <v>1013</v>
      </c>
      <c r="O472" t="s">
        <v>314</v>
      </c>
      <c r="P472" t="s">
        <v>316</v>
      </c>
      <c r="Q472">
        <v>1</v>
      </c>
      <c r="W472">
        <v>0</v>
      </c>
      <c r="X472">
        <v>1306444111</v>
      </c>
      <c r="Y472">
        <v>2.9E-4</v>
      </c>
      <c r="AA472">
        <v>7510.74</v>
      </c>
      <c r="AB472">
        <v>0</v>
      </c>
      <c r="AC472">
        <v>0</v>
      </c>
      <c r="AD472">
        <v>0</v>
      </c>
      <c r="AE472">
        <v>1150.19</v>
      </c>
      <c r="AF472">
        <v>0</v>
      </c>
      <c r="AG472">
        <v>0</v>
      </c>
      <c r="AH472">
        <v>0</v>
      </c>
      <c r="AI472">
        <v>6.53</v>
      </c>
      <c r="AJ472">
        <v>1</v>
      </c>
      <c r="AK472">
        <v>1</v>
      </c>
      <c r="AL472">
        <v>1</v>
      </c>
      <c r="AN472">
        <v>0</v>
      </c>
      <c r="AO472">
        <v>0</v>
      </c>
      <c r="AP472">
        <v>0</v>
      </c>
      <c r="AQ472">
        <v>0</v>
      </c>
      <c r="AR472">
        <v>0</v>
      </c>
      <c r="AS472" t="s">
        <v>6</v>
      </c>
      <c r="AT472">
        <v>2.9E-4</v>
      </c>
      <c r="AU472" t="s">
        <v>6</v>
      </c>
      <c r="AV472">
        <v>0</v>
      </c>
      <c r="AW472">
        <v>1</v>
      </c>
      <c r="AX472">
        <v>-1</v>
      </c>
      <c r="AY472">
        <v>0</v>
      </c>
      <c r="AZ472">
        <v>0</v>
      </c>
      <c r="BA472" t="s">
        <v>6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Y472*Source!I237</f>
        <v>1.9995499999999999E-2</v>
      </c>
      <c r="CY472">
        <f t="shared" si="93"/>
        <v>7510.74</v>
      </c>
      <c r="CZ472">
        <f t="shared" si="94"/>
        <v>1150.19</v>
      </c>
      <c r="DA472">
        <f t="shared" si="95"/>
        <v>6.53</v>
      </c>
      <c r="DB472">
        <v>0</v>
      </c>
    </row>
    <row r="473" spans="1:106" x14ac:dyDescent="0.2">
      <c r="A473">
        <f>ROW(Source!A237)</f>
        <v>237</v>
      </c>
      <c r="B473">
        <v>16670161</v>
      </c>
      <c r="C473">
        <v>16670984</v>
      </c>
      <c r="D473">
        <v>15223222</v>
      </c>
      <c r="E473">
        <v>1</v>
      </c>
      <c r="F473">
        <v>1</v>
      </c>
      <c r="G473">
        <v>1</v>
      </c>
      <c r="H473">
        <v>3</v>
      </c>
      <c r="I473" t="s">
        <v>348</v>
      </c>
      <c r="J473" t="s">
        <v>350</v>
      </c>
      <c r="K473" t="s">
        <v>349</v>
      </c>
      <c r="L473">
        <v>1477</v>
      </c>
      <c r="N473">
        <v>1013</v>
      </c>
      <c r="O473" t="s">
        <v>314</v>
      </c>
      <c r="P473" t="s">
        <v>316</v>
      </c>
      <c r="Q473">
        <v>1</v>
      </c>
      <c r="W473">
        <v>0</v>
      </c>
      <c r="X473">
        <v>-43110114</v>
      </c>
      <c r="Y473">
        <v>1.3780000000000001E-3</v>
      </c>
      <c r="AA473">
        <v>129705</v>
      </c>
      <c r="AB473">
        <v>0</v>
      </c>
      <c r="AC473">
        <v>0</v>
      </c>
      <c r="AD473">
        <v>0</v>
      </c>
      <c r="AE473">
        <v>19862.939999999999</v>
      </c>
      <c r="AF473">
        <v>0</v>
      </c>
      <c r="AG473">
        <v>0</v>
      </c>
      <c r="AH473">
        <v>0</v>
      </c>
      <c r="AI473">
        <v>6.53</v>
      </c>
      <c r="AJ473">
        <v>1</v>
      </c>
      <c r="AK473">
        <v>1</v>
      </c>
      <c r="AL473">
        <v>1</v>
      </c>
      <c r="AN473">
        <v>0</v>
      </c>
      <c r="AO473">
        <v>0</v>
      </c>
      <c r="AP473">
        <v>0</v>
      </c>
      <c r="AQ473">
        <v>0</v>
      </c>
      <c r="AR473">
        <v>0</v>
      </c>
      <c r="AS473" t="s">
        <v>6</v>
      </c>
      <c r="AT473">
        <v>1.3780000000000001E-3</v>
      </c>
      <c r="AU473" t="s">
        <v>6</v>
      </c>
      <c r="AV473">
        <v>0</v>
      </c>
      <c r="AW473">
        <v>1</v>
      </c>
      <c r="AX473">
        <v>-1</v>
      </c>
      <c r="AY473">
        <v>0</v>
      </c>
      <c r="AZ473">
        <v>0</v>
      </c>
      <c r="BA473" t="s">
        <v>6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Y473*Source!I237</f>
        <v>9.5013100000000017E-2</v>
      </c>
      <c r="CY473">
        <f t="shared" si="93"/>
        <v>129705</v>
      </c>
      <c r="CZ473">
        <f t="shared" si="94"/>
        <v>19862.939999999999</v>
      </c>
      <c r="DA473">
        <f t="shared" si="95"/>
        <v>6.53</v>
      </c>
      <c r="DB473">
        <v>0</v>
      </c>
    </row>
    <row r="474" spans="1:106" x14ac:dyDescent="0.2">
      <c r="A474">
        <f>ROW(Source!A237)</f>
        <v>237</v>
      </c>
      <c r="B474">
        <v>16670161</v>
      </c>
      <c r="C474">
        <v>16670984</v>
      </c>
      <c r="D474">
        <v>15224223</v>
      </c>
      <c r="E474">
        <v>1</v>
      </c>
      <c r="F474">
        <v>1</v>
      </c>
      <c r="G474">
        <v>1</v>
      </c>
      <c r="H474">
        <v>3</v>
      </c>
      <c r="I474" t="s">
        <v>313</v>
      </c>
      <c r="J474" t="s">
        <v>315</v>
      </c>
      <c r="K474" t="s">
        <v>678</v>
      </c>
      <c r="L474">
        <v>1477</v>
      </c>
      <c r="N474">
        <v>1013</v>
      </c>
      <c r="O474" t="s">
        <v>314</v>
      </c>
      <c r="P474" t="s">
        <v>316</v>
      </c>
      <c r="Q474">
        <v>1</v>
      </c>
      <c r="W474">
        <v>0</v>
      </c>
      <c r="X474">
        <v>287234314</v>
      </c>
      <c r="Y474">
        <v>5.8013000000000002E-2</v>
      </c>
      <c r="AA474">
        <v>47719.28</v>
      </c>
      <c r="AB474">
        <v>0</v>
      </c>
      <c r="AC474">
        <v>0</v>
      </c>
      <c r="AD474">
        <v>0</v>
      </c>
      <c r="AE474">
        <v>7307.7</v>
      </c>
      <c r="AF474">
        <v>0</v>
      </c>
      <c r="AG474">
        <v>0</v>
      </c>
      <c r="AH474">
        <v>0</v>
      </c>
      <c r="AI474">
        <v>6.53</v>
      </c>
      <c r="AJ474">
        <v>1</v>
      </c>
      <c r="AK474">
        <v>1</v>
      </c>
      <c r="AL474">
        <v>1</v>
      </c>
      <c r="AN474">
        <v>0</v>
      </c>
      <c r="AO474">
        <v>0</v>
      </c>
      <c r="AP474">
        <v>0</v>
      </c>
      <c r="AQ474">
        <v>0</v>
      </c>
      <c r="AR474">
        <v>0</v>
      </c>
      <c r="AS474" t="s">
        <v>6</v>
      </c>
      <c r="AT474">
        <v>5.8013000000000002E-2</v>
      </c>
      <c r="AU474" t="s">
        <v>6</v>
      </c>
      <c r="AV474">
        <v>0</v>
      </c>
      <c r="AW474">
        <v>1</v>
      </c>
      <c r="AX474">
        <v>-1</v>
      </c>
      <c r="AY474">
        <v>0</v>
      </c>
      <c r="AZ474">
        <v>0</v>
      </c>
      <c r="BA474" t="s">
        <v>6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Y474*Source!I237</f>
        <v>3.9999963500000004</v>
      </c>
      <c r="CY474">
        <f t="shared" si="93"/>
        <v>47719.28</v>
      </c>
      <c r="CZ474">
        <f t="shared" si="94"/>
        <v>7307.7</v>
      </c>
      <c r="DA474">
        <f t="shared" si="95"/>
        <v>6.53</v>
      </c>
      <c r="DB474">
        <v>0</v>
      </c>
    </row>
    <row r="475" spans="1:106" x14ac:dyDescent="0.2">
      <c r="A475">
        <f>ROW(Source!A237)</f>
        <v>237</v>
      </c>
      <c r="B475">
        <v>16670161</v>
      </c>
      <c r="C475">
        <v>16670984</v>
      </c>
      <c r="D475">
        <v>15224253</v>
      </c>
      <c r="E475">
        <v>1</v>
      </c>
      <c r="F475">
        <v>1</v>
      </c>
      <c r="G475">
        <v>1</v>
      </c>
      <c r="H475">
        <v>3</v>
      </c>
      <c r="I475" t="s">
        <v>356</v>
      </c>
      <c r="J475" t="s">
        <v>358</v>
      </c>
      <c r="K475" t="s">
        <v>357</v>
      </c>
      <c r="L475">
        <v>1477</v>
      </c>
      <c r="N475">
        <v>1013</v>
      </c>
      <c r="O475" t="s">
        <v>314</v>
      </c>
      <c r="P475" t="s">
        <v>316</v>
      </c>
      <c r="Q475">
        <v>1</v>
      </c>
      <c r="W475">
        <v>0</v>
      </c>
      <c r="X475">
        <v>-1744200129</v>
      </c>
      <c r="Y475">
        <v>2.9E-4</v>
      </c>
      <c r="AA475">
        <v>36211.79</v>
      </c>
      <c r="AB475">
        <v>0</v>
      </c>
      <c r="AC475">
        <v>0</v>
      </c>
      <c r="AD475">
        <v>0</v>
      </c>
      <c r="AE475">
        <v>5545.45</v>
      </c>
      <c r="AF475">
        <v>0</v>
      </c>
      <c r="AG475">
        <v>0</v>
      </c>
      <c r="AH475">
        <v>0</v>
      </c>
      <c r="AI475">
        <v>6.53</v>
      </c>
      <c r="AJ475">
        <v>1</v>
      </c>
      <c r="AK475">
        <v>1</v>
      </c>
      <c r="AL475">
        <v>1</v>
      </c>
      <c r="AN475">
        <v>0</v>
      </c>
      <c r="AO475">
        <v>0</v>
      </c>
      <c r="AP475">
        <v>0</v>
      </c>
      <c r="AQ475">
        <v>0</v>
      </c>
      <c r="AR475">
        <v>0</v>
      </c>
      <c r="AS475" t="s">
        <v>6</v>
      </c>
      <c r="AT475">
        <v>2.9E-4</v>
      </c>
      <c r="AU475" t="s">
        <v>6</v>
      </c>
      <c r="AV475">
        <v>0</v>
      </c>
      <c r="AW475">
        <v>1</v>
      </c>
      <c r="AX475">
        <v>-1</v>
      </c>
      <c r="AY475">
        <v>0</v>
      </c>
      <c r="AZ475">
        <v>0</v>
      </c>
      <c r="BA475" t="s">
        <v>6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Y475*Source!I237</f>
        <v>1.9995499999999999E-2</v>
      </c>
      <c r="CY475">
        <f t="shared" si="93"/>
        <v>36211.79</v>
      </c>
      <c r="CZ475">
        <f t="shared" si="94"/>
        <v>5545.45</v>
      </c>
      <c r="DA475">
        <f t="shared" si="95"/>
        <v>6.53</v>
      </c>
      <c r="DB475">
        <v>0</v>
      </c>
    </row>
    <row r="476" spans="1:106" x14ac:dyDescent="0.2">
      <c r="A476">
        <f>ROW(Source!A237)</f>
        <v>237</v>
      </c>
      <c r="B476">
        <v>16670161</v>
      </c>
      <c r="C476">
        <v>16670984</v>
      </c>
      <c r="D476">
        <v>15164559</v>
      </c>
      <c r="E476">
        <v>17</v>
      </c>
      <c r="F476">
        <v>1</v>
      </c>
      <c r="G476">
        <v>1</v>
      </c>
      <c r="H476">
        <v>3</v>
      </c>
      <c r="I476" t="s">
        <v>481</v>
      </c>
      <c r="J476" t="s">
        <v>6</v>
      </c>
      <c r="K476" t="s">
        <v>482</v>
      </c>
      <c r="L476">
        <v>1374</v>
      </c>
      <c r="N476">
        <v>1013</v>
      </c>
      <c r="O476" t="s">
        <v>483</v>
      </c>
      <c r="P476" t="s">
        <v>483</v>
      </c>
      <c r="Q476">
        <v>1</v>
      </c>
      <c r="W476">
        <v>0</v>
      </c>
      <c r="X476">
        <v>-1731369543</v>
      </c>
      <c r="Y476">
        <v>0.53</v>
      </c>
      <c r="AA476">
        <v>1</v>
      </c>
      <c r="AB476">
        <v>0</v>
      </c>
      <c r="AC476">
        <v>0</v>
      </c>
      <c r="AD476">
        <v>0</v>
      </c>
      <c r="AE476">
        <v>1</v>
      </c>
      <c r="AF476">
        <v>0</v>
      </c>
      <c r="AG476">
        <v>0</v>
      </c>
      <c r="AH476">
        <v>0</v>
      </c>
      <c r="AI476">
        <v>1</v>
      </c>
      <c r="AJ476">
        <v>1</v>
      </c>
      <c r="AK476">
        <v>1</v>
      </c>
      <c r="AL476">
        <v>1</v>
      </c>
      <c r="AN476">
        <v>0</v>
      </c>
      <c r="AO476">
        <v>1</v>
      </c>
      <c r="AP476">
        <v>0</v>
      </c>
      <c r="AQ476">
        <v>0</v>
      </c>
      <c r="AR476">
        <v>0</v>
      </c>
      <c r="AS476" t="s">
        <v>6</v>
      </c>
      <c r="AT476">
        <v>0.53</v>
      </c>
      <c r="AU476" t="s">
        <v>6</v>
      </c>
      <c r="AV476">
        <v>0</v>
      </c>
      <c r="AW476">
        <v>2</v>
      </c>
      <c r="AX476">
        <v>16671004</v>
      </c>
      <c r="AY476">
        <v>1</v>
      </c>
      <c r="AZ476">
        <v>0</v>
      </c>
      <c r="BA476">
        <v>392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Y476*Source!I237</f>
        <v>36.543500000000002</v>
      </c>
      <c r="CY476">
        <f t="shared" si="93"/>
        <v>1</v>
      </c>
      <c r="CZ476">
        <f t="shared" si="94"/>
        <v>1</v>
      </c>
      <c r="DA476">
        <f t="shared" si="95"/>
        <v>1</v>
      </c>
      <c r="DB476">
        <v>0</v>
      </c>
    </row>
    <row r="477" spans="1:106" x14ac:dyDescent="0.2">
      <c r="A477">
        <f>ROW(Source!A326)</f>
        <v>326</v>
      </c>
      <c r="B477">
        <v>16670159</v>
      </c>
      <c r="C477">
        <v>16671012</v>
      </c>
      <c r="D477">
        <v>15880846</v>
      </c>
      <c r="E477">
        <v>1</v>
      </c>
      <c r="F477">
        <v>1</v>
      </c>
      <c r="G477">
        <v>1</v>
      </c>
      <c r="H477">
        <v>1</v>
      </c>
      <c r="I477" t="s">
        <v>668</v>
      </c>
      <c r="J477" t="s">
        <v>6</v>
      </c>
      <c r="K477" t="s">
        <v>669</v>
      </c>
      <c r="L477">
        <v>1191</v>
      </c>
      <c r="N477">
        <v>1013</v>
      </c>
      <c r="O477" t="s">
        <v>466</v>
      </c>
      <c r="P477" t="s">
        <v>466</v>
      </c>
      <c r="Q477">
        <v>1</v>
      </c>
      <c r="W477">
        <v>0</v>
      </c>
      <c r="X477">
        <v>1675274105</v>
      </c>
      <c r="Y477">
        <v>7.4</v>
      </c>
      <c r="AA477">
        <v>0</v>
      </c>
      <c r="AB477">
        <v>0</v>
      </c>
      <c r="AC477">
        <v>0</v>
      </c>
      <c r="AD477">
        <v>16.93</v>
      </c>
      <c r="AE477">
        <v>0</v>
      </c>
      <c r="AF477">
        <v>0</v>
      </c>
      <c r="AG477">
        <v>0</v>
      </c>
      <c r="AH477">
        <v>16.93</v>
      </c>
      <c r="AI477">
        <v>1</v>
      </c>
      <c r="AJ477">
        <v>1</v>
      </c>
      <c r="AK477">
        <v>1</v>
      </c>
      <c r="AL477">
        <v>1</v>
      </c>
      <c r="AN477">
        <v>0</v>
      </c>
      <c r="AO477">
        <v>1</v>
      </c>
      <c r="AP477">
        <v>1</v>
      </c>
      <c r="AQ477">
        <v>0</v>
      </c>
      <c r="AR477">
        <v>0</v>
      </c>
      <c r="AS477" t="s">
        <v>6</v>
      </c>
      <c r="AT477">
        <v>9.25</v>
      </c>
      <c r="AU477" t="s">
        <v>384</v>
      </c>
      <c r="AV477">
        <v>1</v>
      </c>
      <c r="AW477">
        <v>2</v>
      </c>
      <c r="AX477">
        <v>16671014</v>
      </c>
      <c r="AY477">
        <v>1</v>
      </c>
      <c r="AZ477">
        <v>0</v>
      </c>
      <c r="BA477">
        <v>393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Y477*Source!I326</f>
        <v>7.4</v>
      </c>
      <c r="CY477">
        <f t="shared" ref="CY477:CY492" si="96">AD477</f>
        <v>16.93</v>
      </c>
      <c r="CZ477">
        <f t="shared" ref="CZ477:CZ492" si="97">AH477</f>
        <v>16.93</v>
      </c>
      <c r="DA477">
        <f t="shared" ref="DA477:DA492" si="98">AL477</f>
        <v>1</v>
      </c>
      <c r="DB477">
        <v>0</v>
      </c>
    </row>
    <row r="478" spans="1:106" x14ac:dyDescent="0.2">
      <c r="A478">
        <f>ROW(Source!A327)</f>
        <v>327</v>
      </c>
      <c r="B478">
        <v>16670161</v>
      </c>
      <c r="C478">
        <v>16671012</v>
      </c>
      <c r="D478">
        <v>15880846</v>
      </c>
      <c r="E478">
        <v>1</v>
      </c>
      <c r="F478">
        <v>1</v>
      </c>
      <c r="G478">
        <v>1</v>
      </c>
      <c r="H478">
        <v>1</v>
      </c>
      <c r="I478" t="s">
        <v>668</v>
      </c>
      <c r="J478" t="s">
        <v>6</v>
      </c>
      <c r="K478" t="s">
        <v>669</v>
      </c>
      <c r="L478">
        <v>1191</v>
      </c>
      <c r="N478">
        <v>1013</v>
      </c>
      <c r="O478" t="s">
        <v>466</v>
      </c>
      <c r="P478" t="s">
        <v>466</v>
      </c>
      <c r="Q478">
        <v>1</v>
      </c>
      <c r="W478">
        <v>0</v>
      </c>
      <c r="X478">
        <v>1675274105</v>
      </c>
      <c r="Y478">
        <v>7.4</v>
      </c>
      <c r="AA478">
        <v>0</v>
      </c>
      <c r="AB478">
        <v>0</v>
      </c>
      <c r="AC478">
        <v>0</v>
      </c>
      <c r="AD478">
        <v>110.55</v>
      </c>
      <c r="AE478">
        <v>0</v>
      </c>
      <c r="AF478">
        <v>0</v>
      </c>
      <c r="AG478">
        <v>0</v>
      </c>
      <c r="AH478">
        <v>16.93</v>
      </c>
      <c r="AI478">
        <v>1</v>
      </c>
      <c r="AJ478">
        <v>1</v>
      </c>
      <c r="AK478">
        <v>1</v>
      </c>
      <c r="AL478">
        <v>6.53</v>
      </c>
      <c r="AN478">
        <v>0</v>
      </c>
      <c r="AO478">
        <v>1</v>
      </c>
      <c r="AP478">
        <v>1</v>
      </c>
      <c r="AQ478">
        <v>0</v>
      </c>
      <c r="AR478">
        <v>0</v>
      </c>
      <c r="AS478" t="s">
        <v>6</v>
      </c>
      <c r="AT478">
        <v>9.25</v>
      </c>
      <c r="AU478" t="s">
        <v>384</v>
      </c>
      <c r="AV478">
        <v>1</v>
      </c>
      <c r="AW478">
        <v>2</v>
      </c>
      <c r="AX478">
        <v>16671014</v>
      </c>
      <c r="AY478">
        <v>1</v>
      </c>
      <c r="AZ478">
        <v>0</v>
      </c>
      <c r="BA478">
        <v>394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Y478*Source!I327</f>
        <v>7.4</v>
      </c>
      <c r="CY478">
        <f t="shared" si="96"/>
        <v>110.55</v>
      </c>
      <c r="CZ478">
        <f t="shared" si="97"/>
        <v>16.93</v>
      </c>
      <c r="DA478">
        <f t="shared" si="98"/>
        <v>6.53</v>
      </c>
      <c r="DB478">
        <v>0</v>
      </c>
    </row>
    <row r="479" spans="1:106" x14ac:dyDescent="0.2">
      <c r="A479">
        <f>ROW(Source!A328)</f>
        <v>328</v>
      </c>
      <c r="B479">
        <v>16670159</v>
      </c>
      <c r="C479">
        <v>16671015</v>
      </c>
      <c r="D479">
        <v>15880846</v>
      </c>
      <c r="E479">
        <v>1</v>
      </c>
      <c r="F479">
        <v>1</v>
      </c>
      <c r="G479">
        <v>1</v>
      </c>
      <c r="H479">
        <v>1</v>
      </c>
      <c r="I479" t="s">
        <v>668</v>
      </c>
      <c r="J479" t="s">
        <v>6</v>
      </c>
      <c r="K479" t="s">
        <v>669</v>
      </c>
      <c r="L479">
        <v>1191</v>
      </c>
      <c r="N479">
        <v>1013</v>
      </c>
      <c r="O479" t="s">
        <v>466</v>
      </c>
      <c r="P479" t="s">
        <v>466</v>
      </c>
      <c r="Q479">
        <v>1</v>
      </c>
      <c r="W479">
        <v>0</v>
      </c>
      <c r="X479">
        <v>1675274105</v>
      </c>
      <c r="Y479">
        <v>0.81600000000000006</v>
      </c>
      <c r="AA479">
        <v>0</v>
      </c>
      <c r="AB479">
        <v>0</v>
      </c>
      <c r="AC479">
        <v>0</v>
      </c>
      <c r="AD479">
        <v>16.93</v>
      </c>
      <c r="AE479">
        <v>0</v>
      </c>
      <c r="AF479">
        <v>0</v>
      </c>
      <c r="AG479">
        <v>0</v>
      </c>
      <c r="AH479">
        <v>16.93</v>
      </c>
      <c r="AI479">
        <v>1</v>
      </c>
      <c r="AJ479">
        <v>1</v>
      </c>
      <c r="AK479">
        <v>1</v>
      </c>
      <c r="AL479">
        <v>1</v>
      </c>
      <c r="AN479">
        <v>0</v>
      </c>
      <c r="AO479">
        <v>1</v>
      </c>
      <c r="AP479">
        <v>1</v>
      </c>
      <c r="AQ479">
        <v>0</v>
      </c>
      <c r="AR479">
        <v>0</v>
      </c>
      <c r="AS479" t="s">
        <v>6</v>
      </c>
      <c r="AT479">
        <v>1.02</v>
      </c>
      <c r="AU479" t="s">
        <v>384</v>
      </c>
      <c r="AV479">
        <v>1</v>
      </c>
      <c r="AW479">
        <v>2</v>
      </c>
      <c r="AX479">
        <v>16671019</v>
      </c>
      <c r="AY479">
        <v>1</v>
      </c>
      <c r="AZ479">
        <v>0</v>
      </c>
      <c r="BA479">
        <v>395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Y479*Source!I328</f>
        <v>2.4480000000000004</v>
      </c>
      <c r="CY479">
        <f t="shared" si="96"/>
        <v>16.93</v>
      </c>
      <c r="CZ479">
        <f t="shared" si="97"/>
        <v>16.93</v>
      </c>
      <c r="DA479">
        <f t="shared" si="98"/>
        <v>1</v>
      </c>
      <c r="DB479">
        <v>0</v>
      </c>
    </row>
    <row r="480" spans="1:106" x14ac:dyDescent="0.2">
      <c r="A480">
        <f>ROW(Source!A328)</f>
        <v>328</v>
      </c>
      <c r="B480">
        <v>16670159</v>
      </c>
      <c r="C480">
        <v>16671015</v>
      </c>
      <c r="D480">
        <v>15721209</v>
      </c>
      <c r="E480">
        <v>1</v>
      </c>
      <c r="F480">
        <v>1</v>
      </c>
      <c r="G480">
        <v>1</v>
      </c>
      <c r="H480">
        <v>1</v>
      </c>
      <c r="I480" t="s">
        <v>670</v>
      </c>
      <c r="J480" t="s">
        <v>6</v>
      </c>
      <c r="K480" t="s">
        <v>671</v>
      </c>
      <c r="L480">
        <v>1191</v>
      </c>
      <c r="N480">
        <v>1013</v>
      </c>
      <c r="O480" t="s">
        <v>466</v>
      </c>
      <c r="P480" t="s">
        <v>466</v>
      </c>
      <c r="Q480">
        <v>1</v>
      </c>
      <c r="W480">
        <v>0</v>
      </c>
      <c r="X480">
        <v>-1481893445</v>
      </c>
      <c r="Y480">
        <v>0.64000000000000012</v>
      </c>
      <c r="AA480">
        <v>0</v>
      </c>
      <c r="AB480">
        <v>0</v>
      </c>
      <c r="AC480">
        <v>0</v>
      </c>
      <c r="AD480">
        <v>15.49</v>
      </c>
      <c r="AE480">
        <v>0</v>
      </c>
      <c r="AF480">
        <v>0</v>
      </c>
      <c r="AG480">
        <v>0</v>
      </c>
      <c r="AH480">
        <v>15.49</v>
      </c>
      <c r="AI480">
        <v>1</v>
      </c>
      <c r="AJ480">
        <v>1</v>
      </c>
      <c r="AK480">
        <v>1</v>
      </c>
      <c r="AL480">
        <v>1</v>
      </c>
      <c r="AN480">
        <v>0</v>
      </c>
      <c r="AO480">
        <v>1</v>
      </c>
      <c r="AP480">
        <v>1</v>
      </c>
      <c r="AQ480">
        <v>0</v>
      </c>
      <c r="AR480">
        <v>0</v>
      </c>
      <c r="AS480" t="s">
        <v>6</v>
      </c>
      <c r="AT480">
        <v>0.8</v>
      </c>
      <c r="AU480" t="s">
        <v>384</v>
      </c>
      <c r="AV480">
        <v>1</v>
      </c>
      <c r="AW480">
        <v>2</v>
      </c>
      <c r="AX480">
        <v>16671020</v>
      </c>
      <c r="AY480">
        <v>1</v>
      </c>
      <c r="AZ480">
        <v>0</v>
      </c>
      <c r="BA480">
        <v>396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Y480*Source!I328</f>
        <v>1.9200000000000004</v>
      </c>
      <c r="CY480">
        <f t="shared" si="96"/>
        <v>15.49</v>
      </c>
      <c r="CZ480">
        <f t="shared" si="97"/>
        <v>15.49</v>
      </c>
      <c r="DA480">
        <f t="shared" si="98"/>
        <v>1</v>
      </c>
      <c r="DB480">
        <v>0</v>
      </c>
    </row>
    <row r="481" spans="1:106" x14ac:dyDescent="0.2">
      <c r="A481">
        <f>ROW(Source!A328)</f>
        <v>328</v>
      </c>
      <c r="B481">
        <v>16670159</v>
      </c>
      <c r="C481">
        <v>16671015</v>
      </c>
      <c r="D481">
        <v>15723986</v>
      </c>
      <c r="E481">
        <v>1</v>
      </c>
      <c r="F481">
        <v>1</v>
      </c>
      <c r="G481">
        <v>1</v>
      </c>
      <c r="H481">
        <v>1</v>
      </c>
      <c r="I481" t="s">
        <v>672</v>
      </c>
      <c r="J481" t="s">
        <v>6</v>
      </c>
      <c r="K481" t="s">
        <v>673</v>
      </c>
      <c r="L481">
        <v>1191</v>
      </c>
      <c r="N481">
        <v>1013</v>
      </c>
      <c r="O481" t="s">
        <v>466</v>
      </c>
      <c r="P481" t="s">
        <v>466</v>
      </c>
      <c r="Q481">
        <v>1</v>
      </c>
      <c r="W481">
        <v>0</v>
      </c>
      <c r="X481">
        <v>1658205574</v>
      </c>
      <c r="Y481">
        <v>0.53600000000000003</v>
      </c>
      <c r="AA481">
        <v>0</v>
      </c>
      <c r="AB481">
        <v>0</v>
      </c>
      <c r="AC481">
        <v>0</v>
      </c>
      <c r="AD481">
        <v>14.09</v>
      </c>
      <c r="AE481">
        <v>0</v>
      </c>
      <c r="AF481">
        <v>0</v>
      </c>
      <c r="AG481">
        <v>0</v>
      </c>
      <c r="AH481">
        <v>14.09</v>
      </c>
      <c r="AI481">
        <v>1</v>
      </c>
      <c r="AJ481">
        <v>1</v>
      </c>
      <c r="AK481">
        <v>1</v>
      </c>
      <c r="AL481">
        <v>1</v>
      </c>
      <c r="AN481">
        <v>0</v>
      </c>
      <c r="AO481">
        <v>1</v>
      </c>
      <c r="AP481">
        <v>1</v>
      </c>
      <c r="AQ481">
        <v>0</v>
      </c>
      <c r="AR481">
        <v>0</v>
      </c>
      <c r="AS481" t="s">
        <v>6</v>
      </c>
      <c r="AT481">
        <v>0.67</v>
      </c>
      <c r="AU481" t="s">
        <v>384</v>
      </c>
      <c r="AV481">
        <v>1</v>
      </c>
      <c r="AW481">
        <v>2</v>
      </c>
      <c r="AX481">
        <v>16671021</v>
      </c>
      <c r="AY481">
        <v>1</v>
      </c>
      <c r="AZ481">
        <v>0</v>
      </c>
      <c r="BA481">
        <v>397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Y481*Source!I328</f>
        <v>1.6080000000000001</v>
      </c>
      <c r="CY481">
        <f t="shared" si="96"/>
        <v>14.09</v>
      </c>
      <c r="CZ481">
        <f t="shared" si="97"/>
        <v>14.09</v>
      </c>
      <c r="DA481">
        <f t="shared" si="98"/>
        <v>1</v>
      </c>
      <c r="DB481">
        <v>0</v>
      </c>
    </row>
    <row r="482" spans="1:106" x14ac:dyDescent="0.2">
      <c r="A482">
        <f>ROW(Source!A329)</f>
        <v>329</v>
      </c>
      <c r="B482">
        <v>16670161</v>
      </c>
      <c r="C482">
        <v>16671015</v>
      </c>
      <c r="D482">
        <v>15880846</v>
      </c>
      <c r="E482">
        <v>1</v>
      </c>
      <c r="F482">
        <v>1</v>
      </c>
      <c r="G482">
        <v>1</v>
      </c>
      <c r="H482">
        <v>1</v>
      </c>
      <c r="I482" t="s">
        <v>668</v>
      </c>
      <c r="J482" t="s">
        <v>6</v>
      </c>
      <c r="K482" t="s">
        <v>669</v>
      </c>
      <c r="L482">
        <v>1191</v>
      </c>
      <c r="N482">
        <v>1013</v>
      </c>
      <c r="O482" t="s">
        <v>466</v>
      </c>
      <c r="P482" t="s">
        <v>466</v>
      </c>
      <c r="Q482">
        <v>1</v>
      </c>
      <c r="W482">
        <v>0</v>
      </c>
      <c r="X482">
        <v>1675274105</v>
      </c>
      <c r="Y482">
        <v>0.81600000000000006</v>
      </c>
      <c r="AA482">
        <v>0</v>
      </c>
      <c r="AB482">
        <v>0</v>
      </c>
      <c r="AC482">
        <v>0</v>
      </c>
      <c r="AD482">
        <v>110.55</v>
      </c>
      <c r="AE482">
        <v>0</v>
      </c>
      <c r="AF482">
        <v>0</v>
      </c>
      <c r="AG482">
        <v>0</v>
      </c>
      <c r="AH482">
        <v>16.93</v>
      </c>
      <c r="AI482">
        <v>1</v>
      </c>
      <c r="AJ482">
        <v>1</v>
      </c>
      <c r="AK482">
        <v>1</v>
      </c>
      <c r="AL482">
        <v>6.53</v>
      </c>
      <c r="AN482">
        <v>0</v>
      </c>
      <c r="AO482">
        <v>1</v>
      </c>
      <c r="AP482">
        <v>1</v>
      </c>
      <c r="AQ482">
        <v>0</v>
      </c>
      <c r="AR482">
        <v>0</v>
      </c>
      <c r="AS482" t="s">
        <v>6</v>
      </c>
      <c r="AT482">
        <v>1.02</v>
      </c>
      <c r="AU482" t="s">
        <v>384</v>
      </c>
      <c r="AV482">
        <v>1</v>
      </c>
      <c r="AW482">
        <v>2</v>
      </c>
      <c r="AX482">
        <v>16671019</v>
      </c>
      <c r="AY482">
        <v>1</v>
      </c>
      <c r="AZ482">
        <v>0</v>
      </c>
      <c r="BA482">
        <v>398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Y482*Source!I329</f>
        <v>2.4480000000000004</v>
      </c>
      <c r="CY482">
        <f t="shared" si="96"/>
        <v>110.55</v>
      </c>
      <c r="CZ482">
        <f t="shared" si="97"/>
        <v>16.93</v>
      </c>
      <c r="DA482">
        <f t="shared" si="98"/>
        <v>6.53</v>
      </c>
      <c r="DB482">
        <v>0</v>
      </c>
    </row>
    <row r="483" spans="1:106" x14ac:dyDescent="0.2">
      <c r="A483">
        <f>ROW(Source!A329)</f>
        <v>329</v>
      </c>
      <c r="B483">
        <v>16670161</v>
      </c>
      <c r="C483">
        <v>16671015</v>
      </c>
      <c r="D483">
        <v>15721209</v>
      </c>
      <c r="E483">
        <v>1</v>
      </c>
      <c r="F483">
        <v>1</v>
      </c>
      <c r="G483">
        <v>1</v>
      </c>
      <c r="H483">
        <v>1</v>
      </c>
      <c r="I483" t="s">
        <v>670</v>
      </c>
      <c r="J483" t="s">
        <v>6</v>
      </c>
      <c r="K483" t="s">
        <v>671</v>
      </c>
      <c r="L483">
        <v>1191</v>
      </c>
      <c r="N483">
        <v>1013</v>
      </c>
      <c r="O483" t="s">
        <v>466</v>
      </c>
      <c r="P483" t="s">
        <v>466</v>
      </c>
      <c r="Q483">
        <v>1</v>
      </c>
      <c r="W483">
        <v>0</v>
      </c>
      <c r="X483">
        <v>-1481893445</v>
      </c>
      <c r="Y483">
        <v>0.64000000000000012</v>
      </c>
      <c r="AA483">
        <v>0</v>
      </c>
      <c r="AB483">
        <v>0</v>
      </c>
      <c r="AC483">
        <v>0</v>
      </c>
      <c r="AD483">
        <v>101.15</v>
      </c>
      <c r="AE483">
        <v>0</v>
      </c>
      <c r="AF483">
        <v>0</v>
      </c>
      <c r="AG483">
        <v>0</v>
      </c>
      <c r="AH483">
        <v>15.49</v>
      </c>
      <c r="AI483">
        <v>1</v>
      </c>
      <c r="AJ483">
        <v>1</v>
      </c>
      <c r="AK483">
        <v>1</v>
      </c>
      <c r="AL483">
        <v>6.53</v>
      </c>
      <c r="AN483">
        <v>0</v>
      </c>
      <c r="AO483">
        <v>1</v>
      </c>
      <c r="AP483">
        <v>1</v>
      </c>
      <c r="AQ483">
        <v>0</v>
      </c>
      <c r="AR483">
        <v>0</v>
      </c>
      <c r="AS483" t="s">
        <v>6</v>
      </c>
      <c r="AT483">
        <v>0.8</v>
      </c>
      <c r="AU483" t="s">
        <v>384</v>
      </c>
      <c r="AV483">
        <v>1</v>
      </c>
      <c r="AW483">
        <v>2</v>
      </c>
      <c r="AX483">
        <v>16671020</v>
      </c>
      <c r="AY483">
        <v>1</v>
      </c>
      <c r="AZ483">
        <v>0</v>
      </c>
      <c r="BA483">
        <v>399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Y483*Source!I329</f>
        <v>1.9200000000000004</v>
      </c>
      <c r="CY483">
        <f t="shared" si="96"/>
        <v>101.15</v>
      </c>
      <c r="CZ483">
        <f t="shared" si="97"/>
        <v>15.49</v>
      </c>
      <c r="DA483">
        <f t="shared" si="98"/>
        <v>6.53</v>
      </c>
      <c r="DB483">
        <v>0</v>
      </c>
    </row>
    <row r="484" spans="1:106" x14ac:dyDescent="0.2">
      <c r="A484">
        <f>ROW(Source!A329)</f>
        <v>329</v>
      </c>
      <c r="B484">
        <v>16670161</v>
      </c>
      <c r="C484">
        <v>16671015</v>
      </c>
      <c r="D484">
        <v>15723986</v>
      </c>
      <c r="E484">
        <v>1</v>
      </c>
      <c r="F484">
        <v>1</v>
      </c>
      <c r="G484">
        <v>1</v>
      </c>
      <c r="H484">
        <v>1</v>
      </c>
      <c r="I484" t="s">
        <v>672</v>
      </c>
      <c r="J484" t="s">
        <v>6</v>
      </c>
      <c r="K484" t="s">
        <v>673</v>
      </c>
      <c r="L484">
        <v>1191</v>
      </c>
      <c r="N484">
        <v>1013</v>
      </c>
      <c r="O484" t="s">
        <v>466</v>
      </c>
      <c r="P484" t="s">
        <v>466</v>
      </c>
      <c r="Q484">
        <v>1</v>
      </c>
      <c r="W484">
        <v>0</v>
      </c>
      <c r="X484">
        <v>1658205574</v>
      </c>
      <c r="Y484">
        <v>0.53600000000000003</v>
      </c>
      <c r="AA484">
        <v>0</v>
      </c>
      <c r="AB484">
        <v>0</v>
      </c>
      <c r="AC484">
        <v>0</v>
      </c>
      <c r="AD484">
        <v>92.01</v>
      </c>
      <c r="AE484">
        <v>0</v>
      </c>
      <c r="AF484">
        <v>0</v>
      </c>
      <c r="AG484">
        <v>0</v>
      </c>
      <c r="AH484">
        <v>14.09</v>
      </c>
      <c r="AI484">
        <v>1</v>
      </c>
      <c r="AJ484">
        <v>1</v>
      </c>
      <c r="AK484">
        <v>1</v>
      </c>
      <c r="AL484">
        <v>6.53</v>
      </c>
      <c r="AN484">
        <v>0</v>
      </c>
      <c r="AO484">
        <v>1</v>
      </c>
      <c r="AP484">
        <v>1</v>
      </c>
      <c r="AQ484">
        <v>0</v>
      </c>
      <c r="AR484">
        <v>0</v>
      </c>
      <c r="AS484" t="s">
        <v>6</v>
      </c>
      <c r="AT484">
        <v>0.67</v>
      </c>
      <c r="AU484" t="s">
        <v>384</v>
      </c>
      <c r="AV484">
        <v>1</v>
      </c>
      <c r="AW484">
        <v>2</v>
      </c>
      <c r="AX484">
        <v>16671021</v>
      </c>
      <c r="AY484">
        <v>1</v>
      </c>
      <c r="AZ484">
        <v>0</v>
      </c>
      <c r="BA484">
        <v>400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Y484*Source!I329</f>
        <v>1.6080000000000001</v>
      </c>
      <c r="CY484">
        <f t="shared" si="96"/>
        <v>92.01</v>
      </c>
      <c r="CZ484">
        <f t="shared" si="97"/>
        <v>14.09</v>
      </c>
      <c r="DA484">
        <f t="shared" si="98"/>
        <v>6.53</v>
      </c>
      <c r="DB484">
        <v>0</v>
      </c>
    </row>
    <row r="485" spans="1:106" x14ac:dyDescent="0.2">
      <c r="A485">
        <f>ROW(Source!A330)</f>
        <v>330</v>
      </c>
      <c r="B485">
        <v>16670159</v>
      </c>
      <c r="C485">
        <v>16671022</v>
      </c>
      <c r="D485">
        <v>15880846</v>
      </c>
      <c r="E485">
        <v>1</v>
      </c>
      <c r="F485">
        <v>1</v>
      </c>
      <c r="G485">
        <v>1</v>
      </c>
      <c r="H485">
        <v>1</v>
      </c>
      <c r="I485" t="s">
        <v>668</v>
      </c>
      <c r="J485" t="s">
        <v>6</v>
      </c>
      <c r="K485" t="s">
        <v>669</v>
      </c>
      <c r="L485">
        <v>1191</v>
      </c>
      <c r="N485">
        <v>1013</v>
      </c>
      <c r="O485" t="s">
        <v>466</v>
      </c>
      <c r="P485" t="s">
        <v>466</v>
      </c>
      <c r="Q485">
        <v>1</v>
      </c>
      <c r="W485">
        <v>0</v>
      </c>
      <c r="X485">
        <v>1675274105</v>
      </c>
      <c r="Y485">
        <v>13.600000000000001</v>
      </c>
      <c r="AA485">
        <v>0</v>
      </c>
      <c r="AB485">
        <v>0</v>
      </c>
      <c r="AC485">
        <v>0</v>
      </c>
      <c r="AD485">
        <v>16.93</v>
      </c>
      <c r="AE485">
        <v>0</v>
      </c>
      <c r="AF485">
        <v>0</v>
      </c>
      <c r="AG485">
        <v>0</v>
      </c>
      <c r="AH485">
        <v>16.93</v>
      </c>
      <c r="AI485">
        <v>1</v>
      </c>
      <c r="AJ485">
        <v>1</v>
      </c>
      <c r="AK485">
        <v>1</v>
      </c>
      <c r="AL485">
        <v>1</v>
      </c>
      <c r="AN485">
        <v>0</v>
      </c>
      <c r="AO485">
        <v>1</v>
      </c>
      <c r="AP485">
        <v>1</v>
      </c>
      <c r="AQ485">
        <v>0</v>
      </c>
      <c r="AR485">
        <v>0</v>
      </c>
      <c r="AS485" t="s">
        <v>6</v>
      </c>
      <c r="AT485">
        <v>17</v>
      </c>
      <c r="AU485" t="s">
        <v>384</v>
      </c>
      <c r="AV485">
        <v>1</v>
      </c>
      <c r="AW485">
        <v>2</v>
      </c>
      <c r="AX485">
        <v>16671027</v>
      </c>
      <c r="AY485">
        <v>1</v>
      </c>
      <c r="AZ485">
        <v>0</v>
      </c>
      <c r="BA485">
        <v>401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Y485*Source!I330</f>
        <v>13.600000000000001</v>
      </c>
      <c r="CY485">
        <f t="shared" si="96"/>
        <v>16.93</v>
      </c>
      <c r="CZ485">
        <f t="shared" si="97"/>
        <v>16.93</v>
      </c>
      <c r="DA485">
        <f t="shared" si="98"/>
        <v>1</v>
      </c>
      <c r="DB485">
        <v>0</v>
      </c>
    </row>
    <row r="486" spans="1:106" x14ac:dyDescent="0.2">
      <c r="A486">
        <f>ROW(Source!A330)</f>
        <v>330</v>
      </c>
      <c r="B486">
        <v>16670159</v>
      </c>
      <c r="C486">
        <v>16671022</v>
      </c>
      <c r="D486">
        <v>15721209</v>
      </c>
      <c r="E486">
        <v>1</v>
      </c>
      <c r="F486">
        <v>1</v>
      </c>
      <c r="G486">
        <v>1</v>
      </c>
      <c r="H486">
        <v>1</v>
      </c>
      <c r="I486" t="s">
        <v>670</v>
      </c>
      <c r="J486" t="s">
        <v>6</v>
      </c>
      <c r="K486" t="s">
        <v>671</v>
      </c>
      <c r="L486">
        <v>1191</v>
      </c>
      <c r="N486">
        <v>1013</v>
      </c>
      <c r="O486" t="s">
        <v>466</v>
      </c>
      <c r="P486" t="s">
        <v>466</v>
      </c>
      <c r="Q486">
        <v>1</v>
      </c>
      <c r="W486">
        <v>0</v>
      </c>
      <c r="X486">
        <v>-1481893445</v>
      </c>
      <c r="Y486">
        <v>13.600000000000001</v>
      </c>
      <c r="AA486">
        <v>0</v>
      </c>
      <c r="AB486">
        <v>0</v>
      </c>
      <c r="AC486">
        <v>0</v>
      </c>
      <c r="AD486">
        <v>15.49</v>
      </c>
      <c r="AE486">
        <v>0</v>
      </c>
      <c r="AF486">
        <v>0</v>
      </c>
      <c r="AG486">
        <v>0</v>
      </c>
      <c r="AH486">
        <v>15.49</v>
      </c>
      <c r="AI486">
        <v>1</v>
      </c>
      <c r="AJ486">
        <v>1</v>
      </c>
      <c r="AK486">
        <v>1</v>
      </c>
      <c r="AL486">
        <v>1</v>
      </c>
      <c r="AN486">
        <v>0</v>
      </c>
      <c r="AO486">
        <v>1</v>
      </c>
      <c r="AP486">
        <v>1</v>
      </c>
      <c r="AQ486">
        <v>0</v>
      </c>
      <c r="AR486">
        <v>0</v>
      </c>
      <c r="AS486" t="s">
        <v>6</v>
      </c>
      <c r="AT486">
        <v>17</v>
      </c>
      <c r="AU486" t="s">
        <v>384</v>
      </c>
      <c r="AV486">
        <v>1</v>
      </c>
      <c r="AW486">
        <v>2</v>
      </c>
      <c r="AX486">
        <v>16671028</v>
      </c>
      <c r="AY486">
        <v>1</v>
      </c>
      <c r="AZ486">
        <v>0</v>
      </c>
      <c r="BA486">
        <v>402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Y486*Source!I330</f>
        <v>13.600000000000001</v>
      </c>
      <c r="CY486">
        <f t="shared" si="96"/>
        <v>15.49</v>
      </c>
      <c r="CZ486">
        <f t="shared" si="97"/>
        <v>15.49</v>
      </c>
      <c r="DA486">
        <f t="shared" si="98"/>
        <v>1</v>
      </c>
      <c r="DB486">
        <v>0</v>
      </c>
    </row>
    <row r="487" spans="1:106" x14ac:dyDescent="0.2">
      <c r="A487">
        <f>ROW(Source!A330)</f>
        <v>330</v>
      </c>
      <c r="B487">
        <v>16670159</v>
      </c>
      <c r="C487">
        <v>16671022</v>
      </c>
      <c r="D487">
        <v>15723986</v>
      </c>
      <c r="E487">
        <v>1</v>
      </c>
      <c r="F487">
        <v>1</v>
      </c>
      <c r="G487">
        <v>1</v>
      </c>
      <c r="H487">
        <v>1</v>
      </c>
      <c r="I487" t="s">
        <v>672</v>
      </c>
      <c r="J487" t="s">
        <v>6</v>
      </c>
      <c r="K487" t="s">
        <v>673</v>
      </c>
      <c r="L487">
        <v>1191</v>
      </c>
      <c r="N487">
        <v>1013</v>
      </c>
      <c r="O487" t="s">
        <v>466</v>
      </c>
      <c r="P487" t="s">
        <v>466</v>
      </c>
      <c r="Q487">
        <v>1</v>
      </c>
      <c r="W487">
        <v>0</v>
      </c>
      <c r="X487">
        <v>1658205574</v>
      </c>
      <c r="Y487">
        <v>34</v>
      </c>
      <c r="AA487">
        <v>0</v>
      </c>
      <c r="AB487">
        <v>0</v>
      </c>
      <c r="AC487">
        <v>0</v>
      </c>
      <c r="AD487">
        <v>14.09</v>
      </c>
      <c r="AE487">
        <v>0</v>
      </c>
      <c r="AF487">
        <v>0</v>
      </c>
      <c r="AG487">
        <v>0</v>
      </c>
      <c r="AH487">
        <v>14.09</v>
      </c>
      <c r="AI487">
        <v>1</v>
      </c>
      <c r="AJ487">
        <v>1</v>
      </c>
      <c r="AK487">
        <v>1</v>
      </c>
      <c r="AL487">
        <v>1</v>
      </c>
      <c r="AN487">
        <v>0</v>
      </c>
      <c r="AO487">
        <v>1</v>
      </c>
      <c r="AP487">
        <v>1</v>
      </c>
      <c r="AQ487">
        <v>0</v>
      </c>
      <c r="AR487">
        <v>0</v>
      </c>
      <c r="AS487" t="s">
        <v>6</v>
      </c>
      <c r="AT487">
        <v>42.5</v>
      </c>
      <c r="AU487" t="s">
        <v>384</v>
      </c>
      <c r="AV487">
        <v>1</v>
      </c>
      <c r="AW487">
        <v>2</v>
      </c>
      <c r="AX487">
        <v>16671029</v>
      </c>
      <c r="AY487">
        <v>1</v>
      </c>
      <c r="AZ487">
        <v>0</v>
      </c>
      <c r="BA487">
        <v>403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Y487*Source!I330</f>
        <v>34</v>
      </c>
      <c r="CY487">
        <f t="shared" si="96"/>
        <v>14.09</v>
      </c>
      <c r="CZ487">
        <f t="shared" si="97"/>
        <v>14.09</v>
      </c>
      <c r="DA487">
        <f t="shared" si="98"/>
        <v>1</v>
      </c>
      <c r="DB487">
        <v>0</v>
      </c>
    </row>
    <row r="488" spans="1:106" x14ac:dyDescent="0.2">
      <c r="A488">
        <f>ROW(Source!A330)</f>
        <v>330</v>
      </c>
      <c r="B488">
        <v>16670159</v>
      </c>
      <c r="C488">
        <v>16671022</v>
      </c>
      <c r="D488">
        <v>15880894</v>
      </c>
      <c r="E488">
        <v>1</v>
      </c>
      <c r="F488">
        <v>1</v>
      </c>
      <c r="G488">
        <v>1</v>
      </c>
      <c r="H488">
        <v>1</v>
      </c>
      <c r="I488" t="s">
        <v>674</v>
      </c>
      <c r="J488" t="s">
        <v>6</v>
      </c>
      <c r="K488" t="s">
        <v>675</v>
      </c>
      <c r="L488">
        <v>1191</v>
      </c>
      <c r="N488">
        <v>1013</v>
      </c>
      <c r="O488" t="s">
        <v>466</v>
      </c>
      <c r="P488" t="s">
        <v>466</v>
      </c>
      <c r="Q488">
        <v>1</v>
      </c>
      <c r="W488">
        <v>0</v>
      </c>
      <c r="X488">
        <v>848708738</v>
      </c>
      <c r="Y488">
        <v>6.8000000000000007</v>
      </c>
      <c r="AA488">
        <v>0</v>
      </c>
      <c r="AB488">
        <v>0</v>
      </c>
      <c r="AC488">
        <v>0</v>
      </c>
      <c r="AD488">
        <v>12.69</v>
      </c>
      <c r="AE488">
        <v>0</v>
      </c>
      <c r="AF488">
        <v>0</v>
      </c>
      <c r="AG488">
        <v>0</v>
      </c>
      <c r="AH488">
        <v>12.69</v>
      </c>
      <c r="AI488">
        <v>1</v>
      </c>
      <c r="AJ488">
        <v>1</v>
      </c>
      <c r="AK488">
        <v>1</v>
      </c>
      <c r="AL488">
        <v>1</v>
      </c>
      <c r="AN488">
        <v>0</v>
      </c>
      <c r="AO488">
        <v>1</v>
      </c>
      <c r="AP488">
        <v>1</v>
      </c>
      <c r="AQ488">
        <v>0</v>
      </c>
      <c r="AR488">
        <v>0</v>
      </c>
      <c r="AS488" t="s">
        <v>6</v>
      </c>
      <c r="AT488">
        <v>8.5</v>
      </c>
      <c r="AU488" t="s">
        <v>384</v>
      </c>
      <c r="AV488">
        <v>1</v>
      </c>
      <c r="AW488">
        <v>2</v>
      </c>
      <c r="AX488">
        <v>16671030</v>
      </c>
      <c r="AY488">
        <v>1</v>
      </c>
      <c r="AZ488">
        <v>0</v>
      </c>
      <c r="BA488">
        <v>404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Y488*Source!I330</f>
        <v>6.8000000000000007</v>
      </c>
      <c r="CY488">
        <f t="shared" si="96"/>
        <v>12.69</v>
      </c>
      <c r="CZ488">
        <f t="shared" si="97"/>
        <v>12.69</v>
      </c>
      <c r="DA488">
        <f t="shared" si="98"/>
        <v>1</v>
      </c>
      <c r="DB488">
        <v>0</v>
      </c>
    </row>
    <row r="489" spans="1:106" x14ac:dyDescent="0.2">
      <c r="A489">
        <f>ROW(Source!A331)</f>
        <v>331</v>
      </c>
      <c r="B489">
        <v>16670161</v>
      </c>
      <c r="C489">
        <v>16671022</v>
      </c>
      <c r="D489">
        <v>15880846</v>
      </c>
      <c r="E489">
        <v>1</v>
      </c>
      <c r="F489">
        <v>1</v>
      </c>
      <c r="G489">
        <v>1</v>
      </c>
      <c r="H489">
        <v>1</v>
      </c>
      <c r="I489" t="s">
        <v>668</v>
      </c>
      <c r="J489" t="s">
        <v>6</v>
      </c>
      <c r="K489" t="s">
        <v>669</v>
      </c>
      <c r="L489">
        <v>1191</v>
      </c>
      <c r="N489">
        <v>1013</v>
      </c>
      <c r="O489" t="s">
        <v>466</v>
      </c>
      <c r="P489" t="s">
        <v>466</v>
      </c>
      <c r="Q489">
        <v>1</v>
      </c>
      <c r="W489">
        <v>0</v>
      </c>
      <c r="X489">
        <v>1675274105</v>
      </c>
      <c r="Y489">
        <v>13.600000000000001</v>
      </c>
      <c r="AA489">
        <v>0</v>
      </c>
      <c r="AB489">
        <v>0</v>
      </c>
      <c r="AC489">
        <v>0</v>
      </c>
      <c r="AD489">
        <v>110.55</v>
      </c>
      <c r="AE489">
        <v>0</v>
      </c>
      <c r="AF489">
        <v>0</v>
      </c>
      <c r="AG489">
        <v>0</v>
      </c>
      <c r="AH489">
        <v>16.93</v>
      </c>
      <c r="AI489">
        <v>1</v>
      </c>
      <c r="AJ489">
        <v>1</v>
      </c>
      <c r="AK489">
        <v>1</v>
      </c>
      <c r="AL489">
        <v>6.53</v>
      </c>
      <c r="AN489">
        <v>0</v>
      </c>
      <c r="AO489">
        <v>1</v>
      </c>
      <c r="AP489">
        <v>1</v>
      </c>
      <c r="AQ489">
        <v>0</v>
      </c>
      <c r="AR489">
        <v>0</v>
      </c>
      <c r="AS489" t="s">
        <v>6</v>
      </c>
      <c r="AT489">
        <v>17</v>
      </c>
      <c r="AU489" t="s">
        <v>384</v>
      </c>
      <c r="AV489">
        <v>1</v>
      </c>
      <c r="AW489">
        <v>2</v>
      </c>
      <c r="AX489">
        <v>16671027</v>
      </c>
      <c r="AY489">
        <v>1</v>
      </c>
      <c r="AZ489">
        <v>0</v>
      </c>
      <c r="BA489">
        <v>405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Y489*Source!I331</f>
        <v>13.600000000000001</v>
      </c>
      <c r="CY489">
        <f t="shared" si="96"/>
        <v>110.55</v>
      </c>
      <c r="CZ489">
        <f t="shared" si="97"/>
        <v>16.93</v>
      </c>
      <c r="DA489">
        <f t="shared" si="98"/>
        <v>6.53</v>
      </c>
      <c r="DB489">
        <v>0</v>
      </c>
    </row>
    <row r="490" spans="1:106" x14ac:dyDescent="0.2">
      <c r="A490">
        <f>ROW(Source!A331)</f>
        <v>331</v>
      </c>
      <c r="B490">
        <v>16670161</v>
      </c>
      <c r="C490">
        <v>16671022</v>
      </c>
      <c r="D490">
        <v>15721209</v>
      </c>
      <c r="E490">
        <v>1</v>
      </c>
      <c r="F490">
        <v>1</v>
      </c>
      <c r="G490">
        <v>1</v>
      </c>
      <c r="H490">
        <v>1</v>
      </c>
      <c r="I490" t="s">
        <v>670</v>
      </c>
      <c r="J490" t="s">
        <v>6</v>
      </c>
      <c r="K490" t="s">
        <v>671</v>
      </c>
      <c r="L490">
        <v>1191</v>
      </c>
      <c r="N490">
        <v>1013</v>
      </c>
      <c r="O490" t="s">
        <v>466</v>
      </c>
      <c r="P490" t="s">
        <v>466</v>
      </c>
      <c r="Q490">
        <v>1</v>
      </c>
      <c r="W490">
        <v>0</v>
      </c>
      <c r="X490">
        <v>-1481893445</v>
      </c>
      <c r="Y490">
        <v>13.600000000000001</v>
      </c>
      <c r="AA490">
        <v>0</v>
      </c>
      <c r="AB490">
        <v>0</v>
      </c>
      <c r="AC490">
        <v>0</v>
      </c>
      <c r="AD490">
        <v>101.15</v>
      </c>
      <c r="AE490">
        <v>0</v>
      </c>
      <c r="AF490">
        <v>0</v>
      </c>
      <c r="AG490">
        <v>0</v>
      </c>
      <c r="AH490">
        <v>15.49</v>
      </c>
      <c r="AI490">
        <v>1</v>
      </c>
      <c r="AJ490">
        <v>1</v>
      </c>
      <c r="AK490">
        <v>1</v>
      </c>
      <c r="AL490">
        <v>6.53</v>
      </c>
      <c r="AN490">
        <v>0</v>
      </c>
      <c r="AO490">
        <v>1</v>
      </c>
      <c r="AP490">
        <v>1</v>
      </c>
      <c r="AQ490">
        <v>0</v>
      </c>
      <c r="AR490">
        <v>0</v>
      </c>
      <c r="AS490" t="s">
        <v>6</v>
      </c>
      <c r="AT490">
        <v>17</v>
      </c>
      <c r="AU490" t="s">
        <v>384</v>
      </c>
      <c r="AV490">
        <v>1</v>
      </c>
      <c r="AW490">
        <v>2</v>
      </c>
      <c r="AX490">
        <v>16671028</v>
      </c>
      <c r="AY490">
        <v>1</v>
      </c>
      <c r="AZ490">
        <v>0</v>
      </c>
      <c r="BA490">
        <v>406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Y490*Source!I331</f>
        <v>13.600000000000001</v>
      </c>
      <c r="CY490">
        <f t="shared" si="96"/>
        <v>101.15</v>
      </c>
      <c r="CZ490">
        <f t="shared" si="97"/>
        <v>15.49</v>
      </c>
      <c r="DA490">
        <f t="shared" si="98"/>
        <v>6.53</v>
      </c>
      <c r="DB490">
        <v>0</v>
      </c>
    </row>
    <row r="491" spans="1:106" x14ac:dyDescent="0.2">
      <c r="A491">
        <f>ROW(Source!A331)</f>
        <v>331</v>
      </c>
      <c r="B491">
        <v>16670161</v>
      </c>
      <c r="C491">
        <v>16671022</v>
      </c>
      <c r="D491">
        <v>15723986</v>
      </c>
      <c r="E491">
        <v>1</v>
      </c>
      <c r="F491">
        <v>1</v>
      </c>
      <c r="G491">
        <v>1</v>
      </c>
      <c r="H491">
        <v>1</v>
      </c>
      <c r="I491" t="s">
        <v>672</v>
      </c>
      <c r="J491" t="s">
        <v>6</v>
      </c>
      <c r="K491" t="s">
        <v>673</v>
      </c>
      <c r="L491">
        <v>1191</v>
      </c>
      <c r="N491">
        <v>1013</v>
      </c>
      <c r="O491" t="s">
        <v>466</v>
      </c>
      <c r="P491" t="s">
        <v>466</v>
      </c>
      <c r="Q491">
        <v>1</v>
      </c>
      <c r="W491">
        <v>0</v>
      </c>
      <c r="X491">
        <v>1658205574</v>
      </c>
      <c r="Y491">
        <v>34</v>
      </c>
      <c r="AA491">
        <v>0</v>
      </c>
      <c r="AB491">
        <v>0</v>
      </c>
      <c r="AC491">
        <v>0</v>
      </c>
      <c r="AD491">
        <v>92.01</v>
      </c>
      <c r="AE491">
        <v>0</v>
      </c>
      <c r="AF491">
        <v>0</v>
      </c>
      <c r="AG491">
        <v>0</v>
      </c>
      <c r="AH491">
        <v>14.09</v>
      </c>
      <c r="AI491">
        <v>1</v>
      </c>
      <c r="AJ491">
        <v>1</v>
      </c>
      <c r="AK491">
        <v>1</v>
      </c>
      <c r="AL491">
        <v>6.53</v>
      </c>
      <c r="AN491">
        <v>0</v>
      </c>
      <c r="AO491">
        <v>1</v>
      </c>
      <c r="AP491">
        <v>1</v>
      </c>
      <c r="AQ491">
        <v>0</v>
      </c>
      <c r="AR491">
        <v>0</v>
      </c>
      <c r="AS491" t="s">
        <v>6</v>
      </c>
      <c r="AT491">
        <v>42.5</v>
      </c>
      <c r="AU491" t="s">
        <v>384</v>
      </c>
      <c r="AV491">
        <v>1</v>
      </c>
      <c r="AW491">
        <v>2</v>
      </c>
      <c r="AX491">
        <v>16671029</v>
      </c>
      <c r="AY491">
        <v>1</v>
      </c>
      <c r="AZ491">
        <v>0</v>
      </c>
      <c r="BA491">
        <v>407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Y491*Source!I331</f>
        <v>34</v>
      </c>
      <c r="CY491">
        <f t="shared" si="96"/>
        <v>92.01</v>
      </c>
      <c r="CZ491">
        <f t="shared" si="97"/>
        <v>14.09</v>
      </c>
      <c r="DA491">
        <f t="shared" si="98"/>
        <v>6.53</v>
      </c>
      <c r="DB491">
        <v>0</v>
      </c>
    </row>
    <row r="492" spans="1:106" x14ac:dyDescent="0.2">
      <c r="A492">
        <f>ROW(Source!A331)</f>
        <v>331</v>
      </c>
      <c r="B492">
        <v>16670161</v>
      </c>
      <c r="C492">
        <v>16671022</v>
      </c>
      <c r="D492">
        <v>15880894</v>
      </c>
      <c r="E492">
        <v>1</v>
      </c>
      <c r="F492">
        <v>1</v>
      </c>
      <c r="G492">
        <v>1</v>
      </c>
      <c r="H492">
        <v>1</v>
      </c>
      <c r="I492" t="s">
        <v>674</v>
      </c>
      <c r="J492" t="s">
        <v>6</v>
      </c>
      <c r="K492" t="s">
        <v>675</v>
      </c>
      <c r="L492">
        <v>1191</v>
      </c>
      <c r="N492">
        <v>1013</v>
      </c>
      <c r="O492" t="s">
        <v>466</v>
      </c>
      <c r="P492" t="s">
        <v>466</v>
      </c>
      <c r="Q492">
        <v>1</v>
      </c>
      <c r="W492">
        <v>0</v>
      </c>
      <c r="X492">
        <v>848708738</v>
      </c>
      <c r="Y492">
        <v>6.8000000000000007</v>
      </c>
      <c r="AA492">
        <v>0</v>
      </c>
      <c r="AB492">
        <v>0</v>
      </c>
      <c r="AC492">
        <v>0</v>
      </c>
      <c r="AD492">
        <v>82.87</v>
      </c>
      <c r="AE492">
        <v>0</v>
      </c>
      <c r="AF492">
        <v>0</v>
      </c>
      <c r="AG492">
        <v>0</v>
      </c>
      <c r="AH492">
        <v>12.69</v>
      </c>
      <c r="AI492">
        <v>1</v>
      </c>
      <c r="AJ492">
        <v>1</v>
      </c>
      <c r="AK492">
        <v>1</v>
      </c>
      <c r="AL492">
        <v>6.53</v>
      </c>
      <c r="AN492">
        <v>0</v>
      </c>
      <c r="AO492">
        <v>1</v>
      </c>
      <c r="AP492">
        <v>1</v>
      </c>
      <c r="AQ492">
        <v>0</v>
      </c>
      <c r="AR492">
        <v>0</v>
      </c>
      <c r="AS492" t="s">
        <v>6</v>
      </c>
      <c r="AT492">
        <v>8.5</v>
      </c>
      <c r="AU492" t="s">
        <v>384</v>
      </c>
      <c r="AV492">
        <v>1</v>
      </c>
      <c r="AW492">
        <v>2</v>
      </c>
      <c r="AX492">
        <v>16671030</v>
      </c>
      <c r="AY492">
        <v>1</v>
      </c>
      <c r="AZ492">
        <v>0</v>
      </c>
      <c r="BA492">
        <v>408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Y492*Source!I331</f>
        <v>6.8000000000000007</v>
      </c>
      <c r="CY492">
        <f t="shared" si="96"/>
        <v>82.87</v>
      </c>
      <c r="CZ492">
        <f t="shared" si="97"/>
        <v>12.69</v>
      </c>
      <c r="DA492">
        <f t="shared" si="98"/>
        <v>6.53</v>
      </c>
      <c r="DB492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0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16670510</v>
      </c>
      <c r="C1">
        <v>16670503</v>
      </c>
      <c r="D1">
        <v>15436556</v>
      </c>
      <c r="E1">
        <v>1</v>
      </c>
      <c r="F1">
        <v>1</v>
      </c>
      <c r="G1">
        <v>1</v>
      </c>
      <c r="H1">
        <v>1</v>
      </c>
      <c r="I1" t="s">
        <v>464</v>
      </c>
      <c r="J1" t="s">
        <v>6</v>
      </c>
      <c r="K1" t="s">
        <v>465</v>
      </c>
      <c r="L1">
        <v>1191</v>
      </c>
      <c r="N1">
        <v>1013</v>
      </c>
      <c r="O1" t="s">
        <v>466</v>
      </c>
      <c r="P1" t="s">
        <v>466</v>
      </c>
      <c r="Q1">
        <v>1</v>
      </c>
      <c r="X1">
        <v>1.68</v>
      </c>
      <c r="Y1">
        <v>0</v>
      </c>
      <c r="Z1">
        <v>0</v>
      </c>
      <c r="AA1">
        <v>0</v>
      </c>
      <c r="AB1">
        <v>9.6199999999999992</v>
      </c>
      <c r="AC1">
        <v>0</v>
      </c>
      <c r="AD1">
        <v>1</v>
      </c>
      <c r="AE1">
        <v>1</v>
      </c>
      <c r="AF1" t="s">
        <v>22</v>
      </c>
      <c r="AG1">
        <v>0.504</v>
      </c>
      <c r="AH1">
        <v>2</v>
      </c>
      <c r="AI1">
        <v>16670504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16670511</v>
      </c>
      <c r="C2">
        <v>16670503</v>
      </c>
      <c r="D2">
        <v>15165918</v>
      </c>
      <c r="E2">
        <v>1</v>
      </c>
      <c r="F2">
        <v>1</v>
      </c>
      <c r="G2">
        <v>1</v>
      </c>
      <c r="H2">
        <v>3</v>
      </c>
      <c r="I2" t="s">
        <v>467</v>
      </c>
      <c r="J2" t="s">
        <v>468</v>
      </c>
      <c r="K2" t="s">
        <v>469</v>
      </c>
      <c r="L2">
        <v>1346</v>
      </c>
      <c r="N2">
        <v>1009</v>
      </c>
      <c r="O2" t="s">
        <v>470</v>
      </c>
      <c r="P2" t="s">
        <v>470</v>
      </c>
      <c r="Q2">
        <v>1</v>
      </c>
      <c r="X2">
        <v>5.0000000000000001E-4</v>
      </c>
      <c r="Y2">
        <v>27.74</v>
      </c>
      <c r="Z2">
        <v>0</v>
      </c>
      <c r="AA2">
        <v>0</v>
      </c>
      <c r="AB2">
        <v>0</v>
      </c>
      <c r="AC2">
        <v>0</v>
      </c>
      <c r="AD2">
        <v>1</v>
      </c>
      <c r="AE2">
        <v>0</v>
      </c>
      <c r="AF2" t="s">
        <v>21</v>
      </c>
      <c r="AG2">
        <v>0</v>
      </c>
      <c r="AH2">
        <v>2</v>
      </c>
      <c r="AI2">
        <v>16670505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ROW(Source!A28)</f>
        <v>28</v>
      </c>
      <c r="B3">
        <v>16670512</v>
      </c>
      <c r="C3">
        <v>16670503</v>
      </c>
      <c r="D3">
        <v>15170072</v>
      </c>
      <c r="E3">
        <v>1</v>
      </c>
      <c r="F3">
        <v>1</v>
      </c>
      <c r="G3">
        <v>1</v>
      </c>
      <c r="H3">
        <v>3</v>
      </c>
      <c r="I3" t="s">
        <v>471</v>
      </c>
      <c r="J3" t="s">
        <v>472</v>
      </c>
      <c r="K3" t="s">
        <v>473</v>
      </c>
      <c r="L3">
        <v>1355</v>
      </c>
      <c r="N3">
        <v>1010</v>
      </c>
      <c r="O3" t="s">
        <v>371</v>
      </c>
      <c r="P3" t="s">
        <v>371</v>
      </c>
      <c r="Q3">
        <v>100</v>
      </c>
      <c r="X3">
        <v>2.5000000000000001E-2</v>
      </c>
      <c r="Y3">
        <v>83</v>
      </c>
      <c r="Z3">
        <v>0</v>
      </c>
      <c r="AA3">
        <v>0</v>
      </c>
      <c r="AB3">
        <v>0</v>
      </c>
      <c r="AC3">
        <v>0</v>
      </c>
      <c r="AD3">
        <v>1</v>
      </c>
      <c r="AE3">
        <v>0</v>
      </c>
      <c r="AF3" t="s">
        <v>21</v>
      </c>
      <c r="AG3">
        <v>0</v>
      </c>
      <c r="AH3">
        <v>2</v>
      </c>
      <c r="AI3">
        <v>16670506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ROW(Source!A28)</f>
        <v>28</v>
      </c>
      <c r="B4">
        <v>16670513</v>
      </c>
      <c r="C4">
        <v>16670503</v>
      </c>
      <c r="D4">
        <v>15171982</v>
      </c>
      <c r="E4">
        <v>1</v>
      </c>
      <c r="F4">
        <v>1</v>
      </c>
      <c r="G4">
        <v>1</v>
      </c>
      <c r="H4">
        <v>3</v>
      </c>
      <c r="I4" t="s">
        <v>474</v>
      </c>
      <c r="J4" t="s">
        <v>475</v>
      </c>
      <c r="K4" t="s">
        <v>476</v>
      </c>
      <c r="L4">
        <v>1348</v>
      </c>
      <c r="N4">
        <v>1009</v>
      </c>
      <c r="O4" t="s">
        <v>477</v>
      </c>
      <c r="P4" t="s">
        <v>477</v>
      </c>
      <c r="Q4">
        <v>1000</v>
      </c>
      <c r="X4">
        <v>1.0000000000000001E-5</v>
      </c>
      <c r="Y4">
        <v>729.98</v>
      </c>
      <c r="Z4">
        <v>0</v>
      </c>
      <c r="AA4">
        <v>0</v>
      </c>
      <c r="AB4">
        <v>0</v>
      </c>
      <c r="AC4">
        <v>0</v>
      </c>
      <c r="AD4">
        <v>1</v>
      </c>
      <c r="AE4">
        <v>0</v>
      </c>
      <c r="AF4" t="s">
        <v>21</v>
      </c>
      <c r="AG4">
        <v>0</v>
      </c>
      <c r="AH4">
        <v>2</v>
      </c>
      <c r="AI4">
        <v>16670507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ROW(Source!A28)</f>
        <v>28</v>
      </c>
      <c r="B5">
        <v>16670514</v>
      </c>
      <c r="C5">
        <v>16670503</v>
      </c>
      <c r="D5">
        <v>15195043</v>
      </c>
      <c r="E5">
        <v>1</v>
      </c>
      <c r="F5">
        <v>1</v>
      </c>
      <c r="G5">
        <v>1</v>
      </c>
      <c r="H5">
        <v>3</v>
      </c>
      <c r="I5" t="s">
        <v>478</v>
      </c>
      <c r="J5" t="s">
        <v>479</v>
      </c>
      <c r="K5" t="s">
        <v>480</v>
      </c>
      <c r="L5">
        <v>1346</v>
      </c>
      <c r="N5">
        <v>1009</v>
      </c>
      <c r="O5" t="s">
        <v>470</v>
      </c>
      <c r="P5" t="s">
        <v>470</v>
      </c>
      <c r="Q5">
        <v>1</v>
      </c>
      <c r="X5">
        <v>5.0000000000000001E-3</v>
      </c>
      <c r="Y5">
        <v>65.75</v>
      </c>
      <c r="Z5">
        <v>0</v>
      </c>
      <c r="AA5">
        <v>0</v>
      </c>
      <c r="AB5">
        <v>0</v>
      </c>
      <c r="AC5">
        <v>0</v>
      </c>
      <c r="AD5">
        <v>1</v>
      </c>
      <c r="AE5">
        <v>0</v>
      </c>
      <c r="AF5" t="s">
        <v>21</v>
      </c>
      <c r="AG5">
        <v>0</v>
      </c>
      <c r="AH5">
        <v>2</v>
      </c>
      <c r="AI5">
        <v>16670508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ROW(Source!A28)</f>
        <v>28</v>
      </c>
      <c r="B6">
        <v>16670515</v>
      </c>
      <c r="C6">
        <v>16670503</v>
      </c>
      <c r="D6">
        <v>15164559</v>
      </c>
      <c r="E6">
        <v>17</v>
      </c>
      <c r="F6">
        <v>1</v>
      </c>
      <c r="G6">
        <v>1</v>
      </c>
      <c r="H6">
        <v>3</v>
      </c>
      <c r="I6" t="s">
        <v>481</v>
      </c>
      <c r="J6" t="s">
        <v>6</v>
      </c>
      <c r="K6" t="s">
        <v>482</v>
      </c>
      <c r="L6">
        <v>1374</v>
      </c>
      <c r="N6">
        <v>1013</v>
      </c>
      <c r="O6" t="s">
        <v>483</v>
      </c>
      <c r="P6" t="s">
        <v>483</v>
      </c>
      <c r="Q6">
        <v>1</v>
      </c>
      <c r="X6">
        <v>0.32</v>
      </c>
      <c r="Y6">
        <v>1</v>
      </c>
      <c r="Z6">
        <v>0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21</v>
      </c>
      <c r="AG6">
        <v>0</v>
      </c>
      <c r="AH6">
        <v>2</v>
      </c>
      <c r="AI6">
        <v>16670509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ROW(Source!A29)</f>
        <v>29</v>
      </c>
      <c r="B7">
        <v>16670510</v>
      </c>
      <c r="C7">
        <v>16670503</v>
      </c>
      <c r="D7">
        <v>15436556</v>
      </c>
      <c r="E7">
        <v>1</v>
      </c>
      <c r="F7">
        <v>1</v>
      </c>
      <c r="G7">
        <v>1</v>
      </c>
      <c r="H7">
        <v>1</v>
      </c>
      <c r="I7" t="s">
        <v>464</v>
      </c>
      <c r="J7" t="s">
        <v>6</v>
      </c>
      <c r="K7" t="s">
        <v>465</v>
      </c>
      <c r="L7">
        <v>1191</v>
      </c>
      <c r="N7">
        <v>1013</v>
      </c>
      <c r="O7" t="s">
        <v>466</v>
      </c>
      <c r="P7" t="s">
        <v>466</v>
      </c>
      <c r="Q7">
        <v>1</v>
      </c>
      <c r="X7">
        <v>1.68</v>
      </c>
      <c r="Y7">
        <v>0</v>
      </c>
      <c r="Z7">
        <v>0</v>
      </c>
      <c r="AA7">
        <v>0</v>
      </c>
      <c r="AB7">
        <v>9.6199999999999992</v>
      </c>
      <c r="AC7">
        <v>0</v>
      </c>
      <c r="AD7">
        <v>1</v>
      </c>
      <c r="AE7">
        <v>1</v>
      </c>
      <c r="AF7" t="s">
        <v>22</v>
      </c>
      <c r="AG7">
        <v>0.504</v>
      </c>
      <c r="AH7">
        <v>2</v>
      </c>
      <c r="AI7">
        <v>16670504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ROW(Source!A29)</f>
        <v>29</v>
      </c>
      <c r="B8">
        <v>16670511</v>
      </c>
      <c r="C8">
        <v>16670503</v>
      </c>
      <c r="D8">
        <v>15165918</v>
      </c>
      <c r="E8">
        <v>1</v>
      </c>
      <c r="F8">
        <v>1</v>
      </c>
      <c r="G8">
        <v>1</v>
      </c>
      <c r="H8">
        <v>3</v>
      </c>
      <c r="I8" t="s">
        <v>467</v>
      </c>
      <c r="J8" t="s">
        <v>468</v>
      </c>
      <c r="K8" t="s">
        <v>469</v>
      </c>
      <c r="L8">
        <v>1346</v>
      </c>
      <c r="N8">
        <v>1009</v>
      </c>
      <c r="O8" t="s">
        <v>470</v>
      </c>
      <c r="P8" t="s">
        <v>470</v>
      </c>
      <c r="Q8">
        <v>1</v>
      </c>
      <c r="X8">
        <v>5.0000000000000001E-4</v>
      </c>
      <c r="Y8">
        <v>27.74</v>
      </c>
      <c r="Z8">
        <v>0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21</v>
      </c>
      <c r="AG8">
        <v>0</v>
      </c>
      <c r="AH8">
        <v>2</v>
      </c>
      <c r="AI8">
        <v>16670505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ROW(Source!A29)</f>
        <v>29</v>
      </c>
      <c r="B9">
        <v>16670512</v>
      </c>
      <c r="C9">
        <v>16670503</v>
      </c>
      <c r="D9">
        <v>15170072</v>
      </c>
      <c r="E9">
        <v>1</v>
      </c>
      <c r="F9">
        <v>1</v>
      </c>
      <c r="G9">
        <v>1</v>
      </c>
      <c r="H9">
        <v>3</v>
      </c>
      <c r="I9" t="s">
        <v>471</v>
      </c>
      <c r="J9" t="s">
        <v>472</v>
      </c>
      <c r="K9" t="s">
        <v>473</v>
      </c>
      <c r="L9">
        <v>1355</v>
      </c>
      <c r="N9">
        <v>1010</v>
      </c>
      <c r="O9" t="s">
        <v>371</v>
      </c>
      <c r="P9" t="s">
        <v>371</v>
      </c>
      <c r="Q9">
        <v>100</v>
      </c>
      <c r="X9">
        <v>2.5000000000000001E-2</v>
      </c>
      <c r="Y9">
        <v>83</v>
      </c>
      <c r="Z9">
        <v>0</v>
      </c>
      <c r="AA9">
        <v>0</v>
      </c>
      <c r="AB9">
        <v>0</v>
      </c>
      <c r="AC9">
        <v>0</v>
      </c>
      <c r="AD9">
        <v>1</v>
      </c>
      <c r="AE9">
        <v>0</v>
      </c>
      <c r="AF9" t="s">
        <v>21</v>
      </c>
      <c r="AG9">
        <v>0</v>
      </c>
      <c r="AH9">
        <v>2</v>
      </c>
      <c r="AI9">
        <v>16670506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ROW(Source!A29)</f>
        <v>29</v>
      </c>
      <c r="B10">
        <v>16670513</v>
      </c>
      <c r="C10">
        <v>16670503</v>
      </c>
      <c r="D10">
        <v>15171982</v>
      </c>
      <c r="E10">
        <v>1</v>
      </c>
      <c r="F10">
        <v>1</v>
      </c>
      <c r="G10">
        <v>1</v>
      </c>
      <c r="H10">
        <v>3</v>
      </c>
      <c r="I10" t="s">
        <v>474</v>
      </c>
      <c r="J10" t="s">
        <v>475</v>
      </c>
      <c r="K10" t="s">
        <v>476</v>
      </c>
      <c r="L10">
        <v>1348</v>
      </c>
      <c r="N10">
        <v>1009</v>
      </c>
      <c r="O10" t="s">
        <v>477</v>
      </c>
      <c r="P10" t="s">
        <v>477</v>
      </c>
      <c r="Q10">
        <v>1000</v>
      </c>
      <c r="X10">
        <v>1.0000000000000001E-5</v>
      </c>
      <c r="Y10">
        <v>729.98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21</v>
      </c>
      <c r="AG10">
        <v>0</v>
      </c>
      <c r="AH10">
        <v>2</v>
      </c>
      <c r="AI10">
        <v>16670507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ROW(Source!A29)</f>
        <v>29</v>
      </c>
      <c r="B11">
        <v>16670514</v>
      </c>
      <c r="C11">
        <v>16670503</v>
      </c>
      <c r="D11">
        <v>15195043</v>
      </c>
      <c r="E11">
        <v>1</v>
      </c>
      <c r="F11">
        <v>1</v>
      </c>
      <c r="G11">
        <v>1</v>
      </c>
      <c r="H11">
        <v>3</v>
      </c>
      <c r="I11" t="s">
        <v>478</v>
      </c>
      <c r="J11" t="s">
        <v>479</v>
      </c>
      <c r="K11" t="s">
        <v>480</v>
      </c>
      <c r="L11">
        <v>1346</v>
      </c>
      <c r="N11">
        <v>1009</v>
      </c>
      <c r="O11" t="s">
        <v>470</v>
      </c>
      <c r="P11" t="s">
        <v>470</v>
      </c>
      <c r="Q11">
        <v>1</v>
      </c>
      <c r="X11">
        <v>5.0000000000000001E-3</v>
      </c>
      <c r="Y11">
        <v>65.75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21</v>
      </c>
      <c r="AG11">
        <v>0</v>
      </c>
      <c r="AH11">
        <v>2</v>
      </c>
      <c r="AI11">
        <v>16670508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ROW(Source!A29)</f>
        <v>29</v>
      </c>
      <c r="B12">
        <v>16670515</v>
      </c>
      <c r="C12">
        <v>16670503</v>
      </c>
      <c r="D12">
        <v>15164559</v>
      </c>
      <c r="E12">
        <v>17</v>
      </c>
      <c r="F12">
        <v>1</v>
      </c>
      <c r="G12">
        <v>1</v>
      </c>
      <c r="H12">
        <v>3</v>
      </c>
      <c r="I12" t="s">
        <v>481</v>
      </c>
      <c r="J12" t="s">
        <v>6</v>
      </c>
      <c r="K12" t="s">
        <v>482</v>
      </c>
      <c r="L12">
        <v>1374</v>
      </c>
      <c r="N12">
        <v>1013</v>
      </c>
      <c r="O12" t="s">
        <v>483</v>
      </c>
      <c r="P12" t="s">
        <v>483</v>
      </c>
      <c r="Q12">
        <v>1</v>
      </c>
      <c r="X12">
        <v>0.32</v>
      </c>
      <c r="Y12">
        <v>1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21</v>
      </c>
      <c r="AG12">
        <v>0</v>
      </c>
      <c r="AH12">
        <v>2</v>
      </c>
      <c r="AI12">
        <v>16670509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ROW(Source!A30)</f>
        <v>30</v>
      </c>
      <c r="B13">
        <v>16670522</v>
      </c>
      <c r="C13">
        <v>16670516</v>
      </c>
      <c r="D13">
        <v>15441047</v>
      </c>
      <c r="E13">
        <v>1</v>
      </c>
      <c r="F13">
        <v>1</v>
      </c>
      <c r="G13">
        <v>1</v>
      </c>
      <c r="H13">
        <v>1</v>
      </c>
      <c r="I13" t="s">
        <v>484</v>
      </c>
      <c r="J13" t="s">
        <v>6</v>
      </c>
      <c r="K13" t="s">
        <v>485</v>
      </c>
      <c r="L13">
        <v>1191</v>
      </c>
      <c r="N13">
        <v>1013</v>
      </c>
      <c r="O13" t="s">
        <v>466</v>
      </c>
      <c r="P13" t="s">
        <v>466</v>
      </c>
      <c r="Q13">
        <v>1</v>
      </c>
      <c r="X13">
        <v>11.7</v>
      </c>
      <c r="Y13">
        <v>0</v>
      </c>
      <c r="Z13">
        <v>0</v>
      </c>
      <c r="AA13">
        <v>0</v>
      </c>
      <c r="AB13">
        <v>10.06</v>
      </c>
      <c r="AC13">
        <v>0</v>
      </c>
      <c r="AD13">
        <v>1</v>
      </c>
      <c r="AE13">
        <v>1</v>
      </c>
      <c r="AF13" t="s">
        <v>22</v>
      </c>
      <c r="AG13">
        <v>3.51</v>
      </c>
      <c r="AH13">
        <v>2</v>
      </c>
      <c r="AI13">
        <v>16670517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ROW(Source!A30)</f>
        <v>30</v>
      </c>
      <c r="B14">
        <v>16670523</v>
      </c>
      <c r="C14">
        <v>16670516</v>
      </c>
      <c r="D14">
        <v>15165918</v>
      </c>
      <c r="E14">
        <v>1</v>
      </c>
      <c r="F14">
        <v>1</v>
      </c>
      <c r="G14">
        <v>1</v>
      </c>
      <c r="H14">
        <v>3</v>
      </c>
      <c r="I14" t="s">
        <v>467</v>
      </c>
      <c r="J14" t="s">
        <v>468</v>
      </c>
      <c r="K14" t="s">
        <v>469</v>
      </c>
      <c r="L14">
        <v>1346</v>
      </c>
      <c r="N14">
        <v>1009</v>
      </c>
      <c r="O14" t="s">
        <v>470</v>
      </c>
      <c r="P14" t="s">
        <v>470</v>
      </c>
      <c r="Q14">
        <v>1</v>
      </c>
      <c r="X14">
        <v>0.01</v>
      </c>
      <c r="Y14">
        <v>27.74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21</v>
      </c>
      <c r="AG14">
        <v>0</v>
      </c>
      <c r="AH14">
        <v>2</v>
      </c>
      <c r="AI14">
        <v>16670518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ROW(Source!A30)</f>
        <v>30</v>
      </c>
      <c r="B15">
        <v>16670524</v>
      </c>
      <c r="C15">
        <v>16670516</v>
      </c>
      <c r="D15">
        <v>15170072</v>
      </c>
      <c r="E15">
        <v>1</v>
      </c>
      <c r="F15">
        <v>1</v>
      </c>
      <c r="G15">
        <v>1</v>
      </c>
      <c r="H15">
        <v>3</v>
      </c>
      <c r="I15" t="s">
        <v>471</v>
      </c>
      <c r="J15" t="s">
        <v>472</v>
      </c>
      <c r="K15" t="s">
        <v>473</v>
      </c>
      <c r="L15">
        <v>1355</v>
      </c>
      <c r="N15">
        <v>1010</v>
      </c>
      <c r="O15" t="s">
        <v>371</v>
      </c>
      <c r="P15" t="s">
        <v>371</v>
      </c>
      <c r="Q15">
        <v>100</v>
      </c>
      <c r="X15">
        <v>0.04</v>
      </c>
      <c r="Y15">
        <v>83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21</v>
      </c>
      <c r="AG15">
        <v>0</v>
      </c>
      <c r="AH15">
        <v>2</v>
      </c>
      <c r="AI15">
        <v>16670519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ROW(Source!A30)</f>
        <v>30</v>
      </c>
      <c r="B16">
        <v>16670525</v>
      </c>
      <c r="C16">
        <v>16670516</v>
      </c>
      <c r="D16">
        <v>15195043</v>
      </c>
      <c r="E16">
        <v>1</v>
      </c>
      <c r="F16">
        <v>1</v>
      </c>
      <c r="G16">
        <v>1</v>
      </c>
      <c r="H16">
        <v>3</v>
      </c>
      <c r="I16" t="s">
        <v>478</v>
      </c>
      <c r="J16" t="s">
        <v>479</v>
      </c>
      <c r="K16" t="s">
        <v>480</v>
      </c>
      <c r="L16">
        <v>1346</v>
      </c>
      <c r="N16">
        <v>1009</v>
      </c>
      <c r="O16" t="s">
        <v>470</v>
      </c>
      <c r="P16" t="s">
        <v>470</v>
      </c>
      <c r="Q16">
        <v>1</v>
      </c>
      <c r="X16">
        <v>0.1</v>
      </c>
      <c r="Y16">
        <v>65.75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21</v>
      </c>
      <c r="AG16">
        <v>0</v>
      </c>
      <c r="AH16">
        <v>2</v>
      </c>
      <c r="AI16">
        <v>16670520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ROW(Source!A30)</f>
        <v>30</v>
      </c>
      <c r="B17">
        <v>16670526</v>
      </c>
      <c r="C17">
        <v>16670516</v>
      </c>
      <c r="D17">
        <v>15164559</v>
      </c>
      <c r="E17">
        <v>17</v>
      </c>
      <c r="F17">
        <v>1</v>
      </c>
      <c r="G17">
        <v>1</v>
      </c>
      <c r="H17">
        <v>3</v>
      </c>
      <c r="I17" t="s">
        <v>481</v>
      </c>
      <c r="J17" t="s">
        <v>6</v>
      </c>
      <c r="K17" t="s">
        <v>482</v>
      </c>
      <c r="L17">
        <v>1374</v>
      </c>
      <c r="N17">
        <v>1013</v>
      </c>
      <c r="O17" t="s">
        <v>483</v>
      </c>
      <c r="P17" t="s">
        <v>483</v>
      </c>
      <c r="Q17">
        <v>1</v>
      </c>
      <c r="X17">
        <v>2.35</v>
      </c>
      <c r="Y17">
        <v>1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21</v>
      </c>
      <c r="AG17">
        <v>0</v>
      </c>
      <c r="AH17">
        <v>2</v>
      </c>
      <c r="AI17">
        <v>16670521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ROW(Source!A31)</f>
        <v>31</v>
      </c>
      <c r="B18">
        <v>16670522</v>
      </c>
      <c r="C18">
        <v>16670516</v>
      </c>
      <c r="D18">
        <v>15441047</v>
      </c>
      <c r="E18">
        <v>1</v>
      </c>
      <c r="F18">
        <v>1</v>
      </c>
      <c r="G18">
        <v>1</v>
      </c>
      <c r="H18">
        <v>1</v>
      </c>
      <c r="I18" t="s">
        <v>484</v>
      </c>
      <c r="J18" t="s">
        <v>6</v>
      </c>
      <c r="K18" t="s">
        <v>485</v>
      </c>
      <c r="L18">
        <v>1191</v>
      </c>
      <c r="N18">
        <v>1013</v>
      </c>
      <c r="O18" t="s">
        <v>466</v>
      </c>
      <c r="P18" t="s">
        <v>466</v>
      </c>
      <c r="Q18">
        <v>1</v>
      </c>
      <c r="X18">
        <v>11.7</v>
      </c>
      <c r="Y18">
        <v>0</v>
      </c>
      <c r="Z18">
        <v>0</v>
      </c>
      <c r="AA18">
        <v>0</v>
      </c>
      <c r="AB18">
        <v>10.06</v>
      </c>
      <c r="AC18">
        <v>0</v>
      </c>
      <c r="AD18">
        <v>1</v>
      </c>
      <c r="AE18">
        <v>1</v>
      </c>
      <c r="AF18" t="s">
        <v>22</v>
      </c>
      <c r="AG18">
        <v>3.51</v>
      </c>
      <c r="AH18">
        <v>2</v>
      </c>
      <c r="AI18">
        <v>16670517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ROW(Source!A31)</f>
        <v>31</v>
      </c>
      <c r="B19">
        <v>16670523</v>
      </c>
      <c r="C19">
        <v>16670516</v>
      </c>
      <c r="D19">
        <v>15165918</v>
      </c>
      <c r="E19">
        <v>1</v>
      </c>
      <c r="F19">
        <v>1</v>
      </c>
      <c r="G19">
        <v>1</v>
      </c>
      <c r="H19">
        <v>3</v>
      </c>
      <c r="I19" t="s">
        <v>467</v>
      </c>
      <c r="J19" t="s">
        <v>468</v>
      </c>
      <c r="K19" t="s">
        <v>469</v>
      </c>
      <c r="L19">
        <v>1346</v>
      </c>
      <c r="N19">
        <v>1009</v>
      </c>
      <c r="O19" t="s">
        <v>470</v>
      </c>
      <c r="P19" t="s">
        <v>470</v>
      </c>
      <c r="Q19">
        <v>1</v>
      </c>
      <c r="X19">
        <v>0.01</v>
      </c>
      <c r="Y19">
        <v>27.74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21</v>
      </c>
      <c r="AG19">
        <v>0</v>
      </c>
      <c r="AH19">
        <v>2</v>
      </c>
      <c r="AI19">
        <v>16670518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ROW(Source!A31)</f>
        <v>31</v>
      </c>
      <c r="B20">
        <v>16670524</v>
      </c>
      <c r="C20">
        <v>16670516</v>
      </c>
      <c r="D20">
        <v>15170072</v>
      </c>
      <c r="E20">
        <v>1</v>
      </c>
      <c r="F20">
        <v>1</v>
      </c>
      <c r="G20">
        <v>1</v>
      </c>
      <c r="H20">
        <v>3</v>
      </c>
      <c r="I20" t="s">
        <v>471</v>
      </c>
      <c r="J20" t="s">
        <v>472</v>
      </c>
      <c r="K20" t="s">
        <v>473</v>
      </c>
      <c r="L20">
        <v>1355</v>
      </c>
      <c r="N20">
        <v>1010</v>
      </c>
      <c r="O20" t="s">
        <v>371</v>
      </c>
      <c r="P20" t="s">
        <v>371</v>
      </c>
      <c r="Q20">
        <v>100</v>
      </c>
      <c r="X20">
        <v>0.04</v>
      </c>
      <c r="Y20">
        <v>83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21</v>
      </c>
      <c r="AG20">
        <v>0</v>
      </c>
      <c r="AH20">
        <v>2</v>
      </c>
      <c r="AI20">
        <v>16670519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ROW(Source!A31)</f>
        <v>31</v>
      </c>
      <c r="B21">
        <v>16670525</v>
      </c>
      <c r="C21">
        <v>16670516</v>
      </c>
      <c r="D21">
        <v>15195043</v>
      </c>
      <c r="E21">
        <v>1</v>
      </c>
      <c r="F21">
        <v>1</v>
      </c>
      <c r="G21">
        <v>1</v>
      </c>
      <c r="H21">
        <v>3</v>
      </c>
      <c r="I21" t="s">
        <v>478</v>
      </c>
      <c r="J21" t="s">
        <v>479</v>
      </c>
      <c r="K21" t="s">
        <v>480</v>
      </c>
      <c r="L21">
        <v>1346</v>
      </c>
      <c r="N21">
        <v>1009</v>
      </c>
      <c r="O21" t="s">
        <v>470</v>
      </c>
      <c r="P21" t="s">
        <v>470</v>
      </c>
      <c r="Q21">
        <v>1</v>
      </c>
      <c r="X21">
        <v>0.1</v>
      </c>
      <c r="Y21">
        <v>65.75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21</v>
      </c>
      <c r="AG21">
        <v>0</v>
      </c>
      <c r="AH21">
        <v>2</v>
      </c>
      <c r="AI21">
        <v>16670520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ROW(Source!A31)</f>
        <v>31</v>
      </c>
      <c r="B22">
        <v>16670526</v>
      </c>
      <c r="C22">
        <v>16670516</v>
      </c>
      <c r="D22">
        <v>15164559</v>
      </c>
      <c r="E22">
        <v>17</v>
      </c>
      <c r="F22">
        <v>1</v>
      </c>
      <c r="G22">
        <v>1</v>
      </c>
      <c r="H22">
        <v>3</v>
      </c>
      <c r="I22" t="s">
        <v>481</v>
      </c>
      <c r="J22" t="s">
        <v>6</v>
      </c>
      <c r="K22" t="s">
        <v>482</v>
      </c>
      <c r="L22">
        <v>1374</v>
      </c>
      <c r="N22">
        <v>1013</v>
      </c>
      <c r="O22" t="s">
        <v>483</v>
      </c>
      <c r="P22" t="s">
        <v>483</v>
      </c>
      <c r="Q22">
        <v>1</v>
      </c>
      <c r="X22">
        <v>2.35</v>
      </c>
      <c r="Y22">
        <v>1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21</v>
      </c>
      <c r="AG22">
        <v>0</v>
      </c>
      <c r="AH22">
        <v>2</v>
      </c>
      <c r="AI22">
        <v>16670521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ROW(Source!A32)</f>
        <v>32</v>
      </c>
      <c r="B23">
        <v>16670534</v>
      </c>
      <c r="C23">
        <v>16670527</v>
      </c>
      <c r="D23">
        <v>15438406</v>
      </c>
      <c r="E23">
        <v>1</v>
      </c>
      <c r="F23">
        <v>1</v>
      </c>
      <c r="G23">
        <v>1</v>
      </c>
      <c r="H23">
        <v>1</v>
      </c>
      <c r="I23" t="s">
        <v>486</v>
      </c>
      <c r="J23" t="s">
        <v>6</v>
      </c>
      <c r="K23" t="s">
        <v>487</v>
      </c>
      <c r="L23">
        <v>1191</v>
      </c>
      <c r="N23">
        <v>1013</v>
      </c>
      <c r="O23" t="s">
        <v>466</v>
      </c>
      <c r="P23" t="s">
        <v>466</v>
      </c>
      <c r="Q23">
        <v>1</v>
      </c>
      <c r="X23">
        <v>3.6</v>
      </c>
      <c r="Y23">
        <v>0</v>
      </c>
      <c r="Z23">
        <v>0</v>
      </c>
      <c r="AA23">
        <v>0</v>
      </c>
      <c r="AB23">
        <v>10.210000000000001</v>
      </c>
      <c r="AC23">
        <v>0</v>
      </c>
      <c r="AD23">
        <v>1</v>
      </c>
      <c r="AE23">
        <v>1</v>
      </c>
      <c r="AF23" t="s">
        <v>22</v>
      </c>
      <c r="AG23">
        <v>1.08</v>
      </c>
      <c r="AH23">
        <v>2</v>
      </c>
      <c r="AI23">
        <v>16670528</v>
      </c>
      <c r="AJ23">
        <v>23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ROW(Source!A32)</f>
        <v>32</v>
      </c>
      <c r="B24">
        <v>16670535</v>
      </c>
      <c r="C24">
        <v>16670527</v>
      </c>
      <c r="D24">
        <v>15165918</v>
      </c>
      <c r="E24">
        <v>1</v>
      </c>
      <c r="F24">
        <v>1</v>
      </c>
      <c r="G24">
        <v>1</v>
      </c>
      <c r="H24">
        <v>3</v>
      </c>
      <c r="I24" t="s">
        <v>467</v>
      </c>
      <c r="J24" t="s">
        <v>468</v>
      </c>
      <c r="K24" t="s">
        <v>469</v>
      </c>
      <c r="L24">
        <v>1346</v>
      </c>
      <c r="N24">
        <v>1009</v>
      </c>
      <c r="O24" t="s">
        <v>470</v>
      </c>
      <c r="P24" t="s">
        <v>470</v>
      </c>
      <c r="Q24">
        <v>1</v>
      </c>
      <c r="X24">
        <v>1.6000000000000001E-3</v>
      </c>
      <c r="Y24">
        <v>27.74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21</v>
      </c>
      <c r="AG24">
        <v>0</v>
      </c>
      <c r="AH24">
        <v>2</v>
      </c>
      <c r="AI24">
        <v>16670529</v>
      </c>
      <c r="AJ24">
        <v>24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ROW(Source!A32)</f>
        <v>32</v>
      </c>
      <c r="B25">
        <v>16670536</v>
      </c>
      <c r="C25">
        <v>16670527</v>
      </c>
      <c r="D25">
        <v>15170072</v>
      </c>
      <c r="E25">
        <v>1</v>
      </c>
      <c r="F25">
        <v>1</v>
      </c>
      <c r="G25">
        <v>1</v>
      </c>
      <c r="H25">
        <v>3</v>
      </c>
      <c r="I25" t="s">
        <v>471</v>
      </c>
      <c r="J25" t="s">
        <v>472</v>
      </c>
      <c r="K25" t="s">
        <v>473</v>
      </c>
      <c r="L25">
        <v>1355</v>
      </c>
      <c r="N25">
        <v>1010</v>
      </c>
      <c r="O25" t="s">
        <v>371</v>
      </c>
      <c r="P25" t="s">
        <v>371</v>
      </c>
      <c r="Q25">
        <v>100</v>
      </c>
      <c r="X25">
        <v>0.03</v>
      </c>
      <c r="Y25">
        <v>83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21</v>
      </c>
      <c r="AG25">
        <v>0</v>
      </c>
      <c r="AH25">
        <v>2</v>
      </c>
      <c r="AI25">
        <v>16670530</v>
      </c>
      <c r="AJ25">
        <v>25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ROW(Source!A32)</f>
        <v>32</v>
      </c>
      <c r="B26">
        <v>16670537</v>
      </c>
      <c r="C26">
        <v>16670527</v>
      </c>
      <c r="D26">
        <v>15171982</v>
      </c>
      <c r="E26">
        <v>1</v>
      </c>
      <c r="F26">
        <v>1</v>
      </c>
      <c r="G26">
        <v>1</v>
      </c>
      <c r="H26">
        <v>3</v>
      </c>
      <c r="I26" t="s">
        <v>474</v>
      </c>
      <c r="J26" t="s">
        <v>475</v>
      </c>
      <c r="K26" t="s">
        <v>476</v>
      </c>
      <c r="L26">
        <v>1348</v>
      </c>
      <c r="N26">
        <v>1009</v>
      </c>
      <c r="O26" t="s">
        <v>477</v>
      </c>
      <c r="P26" t="s">
        <v>477</v>
      </c>
      <c r="Q26">
        <v>1000</v>
      </c>
      <c r="X26">
        <v>2.0000000000000002E-5</v>
      </c>
      <c r="Y26">
        <v>729.98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21</v>
      </c>
      <c r="AG26">
        <v>0</v>
      </c>
      <c r="AH26">
        <v>2</v>
      </c>
      <c r="AI26">
        <v>16670531</v>
      </c>
      <c r="AJ26">
        <v>26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ROW(Source!A32)</f>
        <v>32</v>
      </c>
      <c r="B27">
        <v>16670538</v>
      </c>
      <c r="C27">
        <v>16670527</v>
      </c>
      <c r="D27">
        <v>15195043</v>
      </c>
      <c r="E27">
        <v>1</v>
      </c>
      <c r="F27">
        <v>1</v>
      </c>
      <c r="G27">
        <v>1</v>
      </c>
      <c r="H27">
        <v>3</v>
      </c>
      <c r="I27" t="s">
        <v>478</v>
      </c>
      <c r="J27" t="s">
        <v>479</v>
      </c>
      <c r="K27" t="s">
        <v>480</v>
      </c>
      <c r="L27">
        <v>1346</v>
      </c>
      <c r="N27">
        <v>1009</v>
      </c>
      <c r="O27" t="s">
        <v>470</v>
      </c>
      <c r="P27" t="s">
        <v>470</v>
      </c>
      <c r="Q27">
        <v>1</v>
      </c>
      <c r="X27">
        <v>1.6E-2</v>
      </c>
      <c r="Y27">
        <v>65.75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21</v>
      </c>
      <c r="AG27">
        <v>0</v>
      </c>
      <c r="AH27">
        <v>2</v>
      </c>
      <c r="AI27">
        <v>16670532</v>
      </c>
      <c r="AJ27">
        <v>27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ROW(Source!A32)</f>
        <v>32</v>
      </c>
      <c r="B28">
        <v>16670539</v>
      </c>
      <c r="C28">
        <v>16670527</v>
      </c>
      <c r="D28">
        <v>15164559</v>
      </c>
      <c r="E28">
        <v>17</v>
      </c>
      <c r="F28">
        <v>1</v>
      </c>
      <c r="G28">
        <v>1</v>
      </c>
      <c r="H28">
        <v>3</v>
      </c>
      <c r="I28" t="s">
        <v>481</v>
      </c>
      <c r="J28" t="s">
        <v>6</v>
      </c>
      <c r="K28" t="s">
        <v>482</v>
      </c>
      <c r="L28">
        <v>1374</v>
      </c>
      <c r="N28">
        <v>1013</v>
      </c>
      <c r="O28" t="s">
        <v>483</v>
      </c>
      <c r="P28" t="s">
        <v>483</v>
      </c>
      <c r="Q28">
        <v>1</v>
      </c>
      <c r="X28">
        <v>0.74</v>
      </c>
      <c r="Y28">
        <v>1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21</v>
      </c>
      <c r="AG28">
        <v>0</v>
      </c>
      <c r="AH28">
        <v>2</v>
      </c>
      <c r="AI28">
        <v>16670533</v>
      </c>
      <c r="AJ28">
        <v>28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ROW(Source!A33)</f>
        <v>33</v>
      </c>
      <c r="B29">
        <v>16670534</v>
      </c>
      <c r="C29">
        <v>16670527</v>
      </c>
      <c r="D29">
        <v>15438406</v>
      </c>
      <c r="E29">
        <v>1</v>
      </c>
      <c r="F29">
        <v>1</v>
      </c>
      <c r="G29">
        <v>1</v>
      </c>
      <c r="H29">
        <v>1</v>
      </c>
      <c r="I29" t="s">
        <v>486</v>
      </c>
      <c r="J29" t="s">
        <v>6</v>
      </c>
      <c r="K29" t="s">
        <v>487</v>
      </c>
      <c r="L29">
        <v>1191</v>
      </c>
      <c r="N29">
        <v>1013</v>
      </c>
      <c r="O29" t="s">
        <v>466</v>
      </c>
      <c r="P29" t="s">
        <v>466</v>
      </c>
      <c r="Q29">
        <v>1</v>
      </c>
      <c r="X29">
        <v>3.6</v>
      </c>
      <c r="Y29">
        <v>0</v>
      </c>
      <c r="Z29">
        <v>0</v>
      </c>
      <c r="AA29">
        <v>0</v>
      </c>
      <c r="AB29">
        <v>10.210000000000001</v>
      </c>
      <c r="AC29">
        <v>0</v>
      </c>
      <c r="AD29">
        <v>1</v>
      </c>
      <c r="AE29">
        <v>1</v>
      </c>
      <c r="AF29" t="s">
        <v>22</v>
      </c>
      <c r="AG29">
        <v>1.08</v>
      </c>
      <c r="AH29">
        <v>2</v>
      </c>
      <c r="AI29">
        <v>16670528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ROW(Source!A33)</f>
        <v>33</v>
      </c>
      <c r="B30">
        <v>16670535</v>
      </c>
      <c r="C30">
        <v>16670527</v>
      </c>
      <c r="D30">
        <v>15165918</v>
      </c>
      <c r="E30">
        <v>1</v>
      </c>
      <c r="F30">
        <v>1</v>
      </c>
      <c r="G30">
        <v>1</v>
      </c>
      <c r="H30">
        <v>3</v>
      </c>
      <c r="I30" t="s">
        <v>467</v>
      </c>
      <c r="J30" t="s">
        <v>468</v>
      </c>
      <c r="K30" t="s">
        <v>469</v>
      </c>
      <c r="L30">
        <v>1346</v>
      </c>
      <c r="N30">
        <v>1009</v>
      </c>
      <c r="O30" t="s">
        <v>470</v>
      </c>
      <c r="P30" t="s">
        <v>470</v>
      </c>
      <c r="Q30">
        <v>1</v>
      </c>
      <c r="X30">
        <v>1.6000000000000001E-3</v>
      </c>
      <c r="Y30">
        <v>27.74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21</v>
      </c>
      <c r="AG30">
        <v>0</v>
      </c>
      <c r="AH30">
        <v>2</v>
      </c>
      <c r="AI30">
        <v>16670529</v>
      </c>
      <c r="AJ30">
        <v>30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ROW(Source!A33)</f>
        <v>33</v>
      </c>
      <c r="B31">
        <v>16670536</v>
      </c>
      <c r="C31">
        <v>16670527</v>
      </c>
      <c r="D31">
        <v>15170072</v>
      </c>
      <c r="E31">
        <v>1</v>
      </c>
      <c r="F31">
        <v>1</v>
      </c>
      <c r="G31">
        <v>1</v>
      </c>
      <c r="H31">
        <v>3</v>
      </c>
      <c r="I31" t="s">
        <v>471</v>
      </c>
      <c r="J31" t="s">
        <v>472</v>
      </c>
      <c r="K31" t="s">
        <v>473</v>
      </c>
      <c r="L31">
        <v>1355</v>
      </c>
      <c r="N31">
        <v>1010</v>
      </c>
      <c r="O31" t="s">
        <v>371</v>
      </c>
      <c r="P31" t="s">
        <v>371</v>
      </c>
      <c r="Q31">
        <v>100</v>
      </c>
      <c r="X31">
        <v>0.03</v>
      </c>
      <c r="Y31">
        <v>83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21</v>
      </c>
      <c r="AG31">
        <v>0</v>
      </c>
      <c r="AH31">
        <v>2</v>
      </c>
      <c r="AI31">
        <v>16670530</v>
      </c>
      <c r="AJ31">
        <v>31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ROW(Source!A33)</f>
        <v>33</v>
      </c>
      <c r="B32">
        <v>16670537</v>
      </c>
      <c r="C32">
        <v>16670527</v>
      </c>
      <c r="D32">
        <v>15171982</v>
      </c>
      <c r="E32">
        <v>1</v>
      </c>
      <c r="F32">
        <v>1</v>
      </c>
      <c r="G32">
        <v>1</v>
      </c>
      <c r="H32">
        <v>3</v>
      </c>
      <c r="I32" t="s">
        <v>474</v>
      </c>
      <c r="J32" t="s">
        <v>475</v>
      </c>
      <c r="K32" t="s">
        <v>476</v>
      </c>
      <c r="L32">
        <v>1348</v>
      </c>
      <c r="N32">
        <v>1009</v>
      </c>
      <c r="O32" t="s">
        <v>477</v>
      </c>
      <c r="P32" t="s">
        <v>477</v>
      </c>
      <c r="Q32">
        <v>1000</v>
      </c>
      <c r="X32">
        <v>2.0000000000000002E-5</v>
      </c>
      <c r="Y32">
        <v>729.98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21</v>
      </c>
      <c r="AG32">
        <v>0</v>
      </c>
      <c r="AH32">
        <v>2</v>
      </c>
      <c r="AI32">
        <v>16670531</v>
      </c>
      <c r="AJ32">
        <v>32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ROW(Source!A33)</f>
        <v>33</v>
      </c>
      <c r="B33">
        <v>16670538</v>
      </c>
      <c r="C33">
        <v>16670527</v>
      </c>
      <c r="D33">
        <v>15195043</v>
      </c>
      <c r="E33">
        <v>1</v>
      </c>
      <c r="F33">
        <v>1</v>
      </c>
      <c r="G33">
        <v>1</v>
      </c>
      <c r="H33">
        <v>3</v>
      </c>
      <c r="I33" t="s">
        <v>478</v>
      </c>
      <c r="J33" t="s">
        <v>479</v>
      </c>
      <c r="K33" t="s">
        <v>480</v>
      </c>
      <c r="L33">
        <v>1346</v>
      </c>
      <c r="N33">
        <v>1009</v>
      </c>
      <c r="O33" t="s">
        <v>470</v>
      </c>
      <c r="P33" t="s">
        <v>470</v>
      </c>
      <c r="Q33">
        <v>1</v>
      </c>
      <c r="X33">
        <v>1.6E-2</v>
      </c>
      <c r="Y33">
        <v>65.75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21</v>
      </c>
      <c r="AG33">
        <v>0</v>
      </c>
      <c r="AH33">
        <v>2</v>
      </c>
      <c r="AI33">
        <v>16670532</v>
      </c>
      <c r="AJ33">
        <v>33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ROW(Source!A33)</f>
        <v>33</v>
      </c>
      <c r="B34">
        <v>16670539</v>
      </c>
      <c r="C34">
        <v>16670527</v>
      </c>
      <c r="D34">
        <v>15164559</v>
      </c>
      <c r="E34">
        <v>17</v>
      </c>
      <c r="F34">
        <v>1</v>
      </c>
      <c r="G34">
        <v>1</v>
      </c>
      <c r="H34">
        <v>3</v>
      </c>
      <c r="I34" t="s">
        <v>481</v>
      </c>
      <c r="J34" t="s">
        <v>6</v>
      </c>
      <c r="K34" t="s">
        <v>482</v>
      </c>
      <c r="L34">
        <v>1374</v>
      </c>
      <c r="N34">
        <v>1013</v>
      </c>
      <c r="O34" t="s">
        <v>483</v>
      </c>
      <c r="P34" t="s">
        <v>483</v>
      </c>
      <c r="Q34">
        <v>1</v>
      </c>
      <c r="X34">
        <v>0.74</v>
      </c>
      <c r="Y34">
        <v>1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21</v>
      </c>
      <c r="AG34">
        <v>0</v>
      </c>
      <c r="AH34">
        <v>2</v>
      </c>
      <c r="AI34">
        <v>16670533</v>
      </c>
      <c r="AJ34">
        <v>34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ROW(Source!A34)</f>
        <v>34</v>
      </c>
      <c r="B35">
        <v>16670546</v>
      </c>
      <c r="C35">
        <v>16670540</v>
      </c>
      <c r="D35">
        <v>15430447</v>
      </c>
      <c r="E35">
        <v>1</v>
      </c>
      <c r="F35">
        <v>1</v>
      </c>
      <c r="G35">
        <v>1</v>
      </c>
      <c r="H35">
        <v>1</v>
      </c>
      <c r="I35" t="s">
        <v>488</v>
      </c>
      <c r="J35" t="s">
        <v>6</v>
      </c>
      <c r="K35" t="s">
        <v>489</v>
      </c>
      <c r="L35">
        <v>1191</v>
      </c>
      <c r="N35">
        <v>1013</v>
      </c>
      <c r="O35" t="s">
        <v>466</v>
      </c>
      <c r="P35" t="s">
        <v>466</v>
      </c>
      <c r="Q35">
        <v>1</v>
      </c>
      <c r="X35">
        <v>2</v>
      </c>
      <c r="Y35">
        <v>0</v>
      </c>
      <c r="Z35">
        <v>0</v>
      </c>
      <c r="AA35">
        <v>0</v>
      </c>
      <c r="AB35">
        <v>9.07</v>
      </c>
      <c r="AC35">
        <v>0</v>
      </c>
      <c r="AD35">
        <v>1</v>
      </c>
      <c r="AE35">
        <v>1</v>
      </c>
      <c r="AF35" t="s">
        <v>22</v>
      </c>
      <c r="AG35">
        <v>0.6</v>
      </c>
      <c r="AH35">
        <v>2</v>
      </c>
      <c r="AI35">
        <v>16670541</v>
      </c>
      <c r="AJ35">
        <v>35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ROW(Source!A34)</f>
        <v>34</v>
      </c>
      <c r="B36">
        <v>16670547</v>
      </c>
      <c r="C36">
        <v>16670540</v>
      </c>
      <c r="D36">
        <v>15167589</v>
      </c>
      <c r="E36">
        <v>1</v>
      </c>
      <c r="F36">
        <v>1</v>
      </c>
      <c r="G36">
        <v>1</v>
      </c>
      <c r="H36">
        <v>3</v>
      </c>
      <c r="I36" t="s">
        <v>490</v>
      </c>
      <c r="J36" t="s">
        <v>491</v>
      </c>
      <c r="K36" t="s">
        <v>492</v>
      </c>
      <c r="L36">
        <v>1346</v>
      </c>
      <c r="N36">
        <v>1009</v>
      </c>
      <c r="O36" t="s">
        <v>470</v>
      </c>
      <c r="P36" t="s">
        <v>470</v>
      </c>
      <c r="Q36">
        <v>1</v>
      </c>
      <c r="X36">
        <v>1.4999999999999999E-2</v>
      </c>
      <c r="Y36">
        <v>91.29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0</v>
      </c>
      <c r="AF36" t="s">
        <v>21</v>
      </c>
      <c r="AG36">
        <v>0</v>
      </c>
      <c r="AH36">
        <v>2</v>
      </c>
      <c r="AI36">
        <v>16670542</v>
      </c>
      <c r="AJ36">
        <v>36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ROW(Source!A34)</f>
        <v>34</v>
      </c>
      <c r="B37">
        <v>16670548</v>
      </c>
      <c r="C37">
        <v>16670540</v>
      </c>
      <c r="D37">
        <v>15225559</v>
      </c>
      <c r="E37">
        <v>1</v>
      </c>
      <c r="F37">
        <v>1</v>
      </c>
      <c r="G37">
        <v>1</v>
      </c>
      <c r="H37">
        <v>3</v>
      </c>
      <c r="I37" t="s">
        <v>493</v>
      </c>
      <c r="J37" t="s">
        <v>494</v>
      </c>
      <c r="K37" t="s">
        <v>495</v>
      </c>
      <c r="L37">
        <v>1477</v>
      </c>
      <c r="N37">
        <v>1013</v>
      </c>
      <c r="O37" t="s">
        <v>314</v>
      </c>
      <c r="P37" t="s">
        <v>316</v>
      </c>
      <c r="Q37">
        <v>1</v>
      </c>
      <c r="X37">
        <v>5.0000000000000001E-3</v>
      </c>
      <c r="Y37">
        <v>1819.3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0</v>
      </c>
      <c r="AF37" t="s">
        <v>21</v>
      </c>
      <c r="AG37">
        <v>0</v>
      </c>
      <c r="AH37">
        <v>2</v>
      </c>
      <c r="AI37">
        <v>16670543</v>
      </c>
      <c r="AJ37">
        <v>37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ROW(Source!A34)</f>
        <v>34</v>
      </c>
      <c r="B38">
        <v>16670549</v>
      </c>
      <c r="C38">
        <v>16670540</v>
      </c>
      <c r="D38">
        <v>15226127</v>
      </c>
      <c r="E38">
        <v>1</v>
      </c>
      <c r="F38">
        <v>1</v>
      </c>
      <c r="G38">
        <v>1</v>
      </c>
      <c r="H38">
        <v>3</v>
      </c>
      <c r="I38" t="s">
        <v>496</v>
      </c>
      <c r="J38" t="s">
        <v>497</v>
      </c>
      <c r="K38" t="s">
        <v>498</v>
      </c>
      <c r="L38">
        <v>1355</v>
      </c>
      <c r="N38">
        <v>1010</v>
      </c>
      <c r="O38" t="s">
        <v>371</v>
      </c>
      <c r="P38" t="s">
        <v>371</v>
      </c>
      <c r="Q38">
        <v>100</v>
      </c>
      <c r="X38">
        <v>1.0999999999999999E-2</v>
      </c>
      <c r="Y38">
        <v>164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0</v>
      </c>
      <c r="AF38" t="s">
        <v>21</v>
      </c>
      <c r="AG38">
        <v>0</v>
      </c>
      <c r="AH38">
        <v>2</v>
      </c>
      <c r="AI38">
        <v>16670544</v>
      </c>
      <c r="AJ38">
        <v>38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ROW(Source!A34)</f>
        <v>34</v>
      </c>
      <c r="B39">
        <v>16670550</v>
      </c>
      <c r="C39">
        <v>16670540</v>
      </c>
      <c r="D39">
        <v>15164559</v>
      </c>
      <c r="E39">
        <v>17</v>
      </c>
      <c r="F39">
        <v>1</v>
      </c>
      <c r="G39">
        <v>1</v>
      </c>
      <c r="H39">
        <v>3</v>
      </c>
      <c r="I39" t="s">
        <v>481</v>
      </c>
      <c r="J39" t="s">
        <v>6</v>
      </c>
      <c r="K39" t="s">
        <v>482</v>
      </c>
      <c r="L39">
        <v>1374</v>
      </c>
      <c r="N39">
        <v>1013</v>
      </c>
      <c r="O39" t="s">
        <v>483</v>
      </c>
      <c r="P39" t="s">
        <v>483</v>
      </c>
      <c r="Q39">
        <v>1</v>
      </c>
      <c r="X39">
        <v>0.36</v>
      </c>
      <c r="Y39">
        <v>1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21</v>
      </c>
      <c r="AG39">
        <v>0</v>
      </c>
      <c r="AH39">
        <v>2</v>
      </c>
      <c r="AI39">
        <v>16670545</v>
      </c>
      <c r="AJ39">
        <v>39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ROW(Source!A35)</f>
        <v>35</v>
      </c>
      <c r="B40">
        <v>16670546</v>
      </c>
      <c r="C40">
        <v>16670540</v>
      </c>
      <c r="D40">
        <v>15430447</v>
      </c>
      <c r="E40">
        <v>1</v>
      </c>
      <c r="F40">
        <v>1</v>
      </c>
      <c r="G40">
        <v>1</v>
      </c>
      <c r="H40">
        <v>1</v>
      </c>
      <c r="I40" t="s">
        <v>488</v>
      </c>
      <c r="J40" t="s">
        <v>6</v>
      </c>
      <c r="K40" t="s">
        <v>489</v>
      </c>
      <c r="L40">
        <v>1191</v>
      </c>
      <c r="N40">
        <v>1013</v>
      </c>
      <c r="O40" t="s">
        <v>466</v>
      </c>
      <c r="P40" t="s">
        <v>466</v>
      </c>
      <c r="Q40">
        <v>1</v>
      </c>
      <c r="X40">
        <v>2</v>
      </c>
      <c r="Y40">
        <v>0</v>
      </c>
      <c r="Z40">
        <v>0</v>
      </c>
      <c r="AA40">
        <v>0</v>
      </c>
      <c r="AB40">
        <v>9.07</v>
      </c>
      <c r="AC40">
        <v>0</v>
      </c>
      <c r="AD40">
        <v>1</v>
      </c>
      <c r="AE40">
        <v>1</v>
      </c>
      <c r="AF40" t="s">
        <v>22</v>
      </c>
      <c r="AG40">
        <v>0.6</v>
      </c>
      <c r="AH40">
        <v>2</v>
      </c>
      <c r="AI40">
        <v>16670541</v>
      </c>
      <c r="AJ40">
        <v>40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ROW(Source!A35)</f>
        <v>35</v>
      </c>
      <c r="B41">
        <v>16670547</v>
      </c>
      <c r="C41">
        <v>16670540</v>
      </c>
      <c r="D41">
        <v>15167589</v>
      </c>
      <c r="E41">
        <v>1</v>
      </c>
      <c r="F41">
        <v>1</v>
      </c>
      <c r="G41">
        <v>1</v>
      </c>
      <c r="H41">
        <v>3</v>
      </c>
      <c r="I41" t="s">
        <v>490</v>
      </c>
      <c r="J41" t="s">
        <v>491</v>
      </c>
      <c r="K41" t="s">
        <v>492</v>
      </c>
      <c r="L41">
        <v>1346</v>
      </c>
      <c r="N41">
        <v>1009</v>
      </c>
      <c r="O41" t="s">
        <v>470</v>
      </c>
      <c r="P41" t="s">
        <v>470</v>
      </c>
      <c r="Q41">
        <v>1</v>
      </c>
      <c r="X41">
        <v>1.4999999999999999E-2</v>
      </c>
      <c r="Y41">
        <v>91.29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21</v>
      </c>
      <c r="AG41">
        <v>0</v>
      </c>
      <c r="AH41">
        <v>2</v>
      </c>
      <c r="AI41">
        <v>16670542</v>
      </c>
      <c r="AJ41">
        <v>41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ROW(Source!A35)</f>
        <v>35</v>
      </c>
      <c r="B42">
        <v>16670548</v>
      </c>
      <c r="C42">
        <v>16670540</v>
      </c>
      <c r="D42">
        <v>15225559</v>
      </c>
      <c r="E42">
        <v>1</v>
      </c>
      <c r="F42">
        <v>1</v>
      </c>
      <c r="G42">
        <v>1</v>
      </c>
      <c r="H42">
        <v>3</v>
      </c>
      <c r="I42" t="s">
        <v>493</v>
      </c>
      <c r="J42" t="s">
        <v>494</v>
      </c>
      <c r="K42" t="s">
        <v>495</v>
      </c>
      <c r="L42">
        <v>1477</v>
      </c>
      <c r="N42">
        <v>1013</v>
      </c>
      <c r="O42" t="s">
        <v>314</v>
      </c>
      <c r="P42" t="s">
        <v>316</v>
      </c>
      <c r="Q42">
        <v>1</v>
      </c>
      <c r="X42">
        <v>5.0000000000000001E-3</v>
      </c>
      <c r="Y42">
        <v>1819.3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21</v>
      </c>
      <c r="AG42">
        <v>0</v>
      </c>
      <c r="AH42">
        <v>2</v>
      </c>
      <c r="AI42">
        <v>16670543</v>
      </c>
      <c r="AJ42">
        <v>42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ROW(Source!A35)</f>
        <v>35</v>
      </c>
      <c r="B43">
        <v>16670549</v>
      </c>
      <c r="C43">
        <v>16670540</v>
      </c>
      <c r="D43">
        <v>15226127</v>
      </c>
      <c r="E43">
        <v>1</v>
      </c>
      <c r="F43">
        <v>1</v>
      </c>
      <c r="G43">
        <v>1</v>
      </c>
      <c r="H43">
        <v>3</v>
      </c>
      <c r="I43" t="s">
        <v>496</v>
      </c>
      <c r="J43" t="s">
        <v>497</v>
      </c>
      <c r="K43" t="s">
        <v>498</v>
      </c>
      <c r="L43">
        <v>1355</v>
      </c>
      <c r="N43">
        <v>1010</v>
      </c>
      <c r="O43" t="s">
        <v>371</v>
      </c>
      <c r="P43" t="s">
        <v>371</v>
      </c>
      <c r="Q43">
        <v>100</v>
      </c>
      <c r="X43">
        <v>1.0999999999999999E-2</v>
      </c>
      <c r="Y43">
        <v>164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21</v>
      </c>
      <c r="AG43">
        <v>0</v>
      </c>
      <c r="AH43">
        <v>2</v>
      </c>
      <c r="AI43">
        <v>16670544</v>
      </c>
      <c r="AJ43">
        <v>43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ROW(Source!A35)</f>
        <v>35</v>
      </c>
      <c r="B44">
        <v>16670550</v>
      </c>
      <c r="C44">
        <v>16670540</v>
      </c>
      <c r="D44">
        <v>15164559</v>
      </c>
      <c r="E44">
        <v>17</v>
      </c>
      <c r="F44">
        <v>1</v>
      </c>
      <c r="G44">
        <v>1</v>
      </c>
      <c r="H44">
        <v>3</v>
      </c>
      <c r="I44" t="s">
        <v>481</v>
      </c>
      <c r="J44" t="s">
        <v>6</v>
      </c>
      <c r="K44" t="s">
        <v>482</v>
      </c>
      <c r="L44">
        <v>1374</v>
      </c>
      <c r="N44">
        <v>1013</v>
      </c>
      <c r="O44" t="s">
        <v>483</v>
      </c>
      <c r="P44" t="s">
        <v>483</v>
      </c>
      <c r="Q44">
        <v>1</v>
      </c>
      <c r="X44">
        <v>0.36</v>
      </c>
      <c r="Y44">
        <v>1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21</v>
      </c>
      <c r="AG44">
        <v>0</v>
      </c>
      <c r="AH44">
        <v>2</v>
      </c>
      <c r="AI44">
        <v>16670545</v>
      </c>
      <c r="AJ44">
        <v>44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ROW(Source!A36)</f>
        <v>36</v>
      </c>
      <c r="B45">
        <v>16670555</v>
      </c>
      <c r="C45">
        <v>16670551</v>
      </c>
      <c r="D45">
        <v>15430517</v>
      </c>
      <c r="E45">
        <v>1</v>
      </c>
      <c r="F45">
        <v>1</v>
      </c>
      <c r="G45">
        <v>1</v>
      </c>
      <c r="H45">
        <v>1</v>
      </c>
      <c r="I45" t="s">
        <v>499</v>
      </c>
      <c r="J45" t="s">
        <v>6</v>
      </c>
      <c r="K45" t="s">
        <v>500</v>
      </c>
      <c r="L45">
        <v>1191</v>
      </c>
      <c r="N45">
        <v>1013</v>
      </c>
      <c r="O45" t="s">
        <v>466</v>
      </c>
      <c r="P45" t="s">
        <v>466</v>
      </c>
      <c r="Q45">
        <v>1</v>
      </c>
      <c r="X45">
        <v>9.64</v>
      </c>
      <c r="Y45">
        <v>0</v>
      </c>
      <c r="Z45">
        <v>0</v>
      </c>
      <c r="AA45">
        <v>0</v>
      </c>
      <c r="AB45">
        <v>7.8</v>
      </c>
      <c r="AC45">
        <v>0</v>
      </c>
      <c r="AD45">
        <v>1</v>
      </c>
      <c r="AE45">
        <v>1</v>
      </c>
      <c r="AF45" t="s">
        <v>6</v>
      </c>
      <c r="AG45">
        <v>9.64</v>
      </c>
      <c r="AH45">
        <v>2</v>
      </c>
      <c r="AI45">
        <v>16670552</v>
      </c>
      <c r="AJ45">
        <v>45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ROW(Source!A36)</f>
        <v>36</v>
      </c>
      <c r="B46">
        <v>16670556</v>
      </c>
      <c r="C46">
        <v>16670551</v>
      </c>
      <c r="D46">
        <v>15430395</v>
      </c>
      <c r="E46">
        <v>1</v>
      </c>
      <c r="F46">
        <v>1</v>
      </c>
      <c r="G46">
        <v>1</v>
      </c>
      <c r="H46">
        <v>1</v>
      </c>
      <c r="I46" t="s">
        <v>501</v>
      </c>
      <c r="J46" t="s">
        <v>6</v>
      </c>
      <c r="K46" t="s">
        <v>502</v>
      </c>
      <c r="L46">
        <v>1191</v>
      </c>
      <c r="N46">
        <v>1013</v>
      </c>
      <c r="O46" t="s">
        <v>466</v>
      </c>
      <c r="P46" t="s">
        <v>466</v>
      </c>
      <c r="Q46">
        <v>1</v>
      </c>
      <c r="X46">
        <v>0.01</v>
      </c>
      <c r="Y46">
        <v>0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2</v>
      </c>
      <c r="AF46" t="s">
        <v>6</v>
      </c>
      <c r="AG46">
        <v>0.01</v>
      </c>
      <c r="AH46">
        <v>2</v>
      </c>
      <c r="AI46">
        <v>16670553</v>
      </c>
      <c r="AJ46">
        <v>46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ROW(Source!A36)</f>
        <v>36</v>
      </c>
      <c r="B47">
        <v>16670557</v>
      </c>
      <c r="C47">
        <v>16670551</v>
      </c>
      <c r="D47">
        <v>15247974</v>
      </c>
      <c r="E47">
        <v>1</v>
      </c>
      <c r="F47">
        <v>1</v>
      </c>
      <c r="G47">
        <v>1</v>
      </c>
      <c r="H47">
        <v>2</v>
      </c>
      <c r="I47" t="s">
        <v>503</v>
      </c>
      <c r="J47" t="s">
        <v>504</v>
      </c>
      <c r="K47" t="s">
        <v>505</v>
      </c>
      <c r="L47">
        <v>1368</v>
      </c>
      <c r="N47">
        <v>1011</v>
      </c>
      <c r="O47" t="s">
        <v>506</v>
      </c>
      <c r="P47" t="s">
        <v>506</v>
      </c>
      <c r="Q47">
        <v>1</v>
      </c>
      <c r="X47">
        <v>0.01</v>
      </c>
      <c r="Y47">
        <v>0</v>
      </c>
      <c r="Z47">
        <v>31.26</v>
      </c>
      <c r="AA47">
        <v>13.5</v>
      </c>
      <c r="AB47">
        <v>0</v>
      </c>
      <c r="AC47">
        <v>0</v>
      </c>
      <c r="AD47">
        <v>1</v>
      </c>
      <c r="AE47">
        <v>0</v>
      </c>
      <c r="AF47" t="s">
        <v>6</v>
      </c>
      <c r="AG47">
        <v>0.01</v>
      </c>
      <c r="AH47">
        <v>2</v>
      </c>
      <c r="AI47">
        <v>16670554</v>
      </c>
      <c r="AJ47">
        <v>47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ROW(Source!A37)</f>
        <v>37</v>
      </c>
      <c r="B48">
        <v>16670555</v>
      </c>
      <c r="C48">
        <v>16670551</v>
      </c>
      <c r="D48">
        <v>15430517</v>
      </c>
      <c r="E48">
        <v>1</v>
      </c>
      <c r="F48">
        <v>1</v>
      </c>
      <c r="G48">
        <v>1</v>
      </c>
      <c r="H48">
        <v>1</v>
      </c>
      <c r="I48" t="s">
        <v>499</v>
      </c>
      <c r="J48" t="s">
        <v>6</v>
      </c>
      <c r="K48" t="s">
        <v>500</v>
      </c>
      <c r="L48">
        <v>1191</v>
      </c>
      <c r="N48">
        <v>1013</v>
      </c>
      <c r="O48" t="s">
        <v>466</v>
      </c>
      <c r="P48" t="s">
        <v>466</v>
      </c>
      <c r="Q48">
        <v>1</v>
      </c>
      <c r="X48">
        <v>9.64</v>
      </c>
      <c r="Y48">
        <v>0</v>
      </c>
      <c r="Z48">
        <v>0</v>
      </c>
      <c r="AA48">
        <v>0</v>
      </c>
      <c r="AB48">
        <v>7.8</v>
      </c>
      <c r="AC48">
        <v>0</v>
      </c>
      <c r="AD48">
        <v>1</v>
      </c>
      <c r="AE48">
        <v>1</v>
      </c>
      <c r="AF48" t="s">
        <v>6</v>
      </c>
      <c r="AG48">
        <v>9.64</v>
      </c>
      <c r="AH48">
        <v>2</v>
      </c>
      <c r="AI48">
        <v>16670552</v>
      </c>
      <c r="AJ48">
        <v>48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ROW(Source!A37)</f>
        <v>37</v>
      </c>
      <c r="B49">
        <v>16670556</v>
      </c>
      <c r="C49">
        <v>16670551</v>
      </c>
      <c r="D49">
        <v>15430395</v>
      </c>
      <c r="E49">
        <v>1</v>
      </c>
      <c r="F49">
        <v>1</v>
      </c>
      <c r="G49">
        <v>1</v>
      </c>
      <c r="H49">
        <v>1</v>
      </c>
      <c r="I49" t="s">
        <v>501</v>
      </c>
      <c r="J49" t="s">
        <v>6</v>
      </c>
      <c r="K49" t="s">
        <v>502</v>
      </c>
      <c r="L49">
        <v>1191</v>
      </c>
      <c r="N49">
        <v>1013</v>
      </c>
      <c r="O49" t="s">
        <v>466</v>
      </c>
      <c r="P49" t="s">
        <v>466</v>
      </c>
      <c r="Q49">
        <v>1</v>
      </c>
      <c r="X49">
        <v>0.01</v>
      </c>
      <c r="Y49">
        <v>0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2</v>
      </c>
      <c r="AF49" t="s">
        <v>6</v>
      </c>
      <c r="AG49">
        <v>0.01</v>
      </c>
      <c r="AH49">
        <v>2</v>
      </c>
      <c r="AI49">
        <v>16670553</v>
      </c>
      <c r="AJ49">
        <v>49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ROW(Source!A37)</f>
        <v>37</v>
      </c>
      <c r="B50">
        <v>16670557</v>
      </c>
      <c r="C50">
        <v>16670551</v>
      </c>
      <c r="D50">
        <v>15247974</v>
      </c>
      <c r="E50">
        <v>1</v>
      </c>
      <c r="F50">
        <v>1</v>
      </c>
      <c r="G50">
        <v>1</v>
      </c>
      <c r="H50">
        <v>2</v>
      </c>
      <c r="I50" t="s">
        <v>503</v>
      </c>
      <c r="J50" t="s">
        <v>504</v>
      </c>
      <c r="K50" t="s">
        <v>505</v>
      </c>
      <c r="L50">
        <v>1368</v>
      </c>
      <c r="N50">
        <v>1011</v>
      </c>
      <c r="O50" t="s">
        <v>506</v>
      </c>
      <c r="P50" t="s">
        <v>506</v>
      </c>
      <c r="Q50">
        <v>1</v>
      </c>
      <c r="X50">
        <v>0.01</v>
      </c>
      <c r="Y50">
        <v>0</v>
      </c>
      <c r="Z50">
        <v>31.26</v>
      </c>
      <c r="AA50">
        <v>13.5</v>
      </c>
      <c r="AB50">
        <v>0</v>
      </c>
      <c r="AC50">
        <v>0</v>
      </c>
      <c r="AD50">
        <v>1</v>
      </c>
      <c r="AE50">
        <v>0</v>
      </c>
      <c r="AF50" t="s">
        <v>6</v>
      </c>
      <c r="AG50">
        <v>0.01</v>
      </c>
      <c r="AH50">
        <v>2</v>
      </c>
      <c r="AI50">
        <v>16670554</v>
      </c>
      <c r="AJ50">
        <v>50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ROW(Source!A75)</f>
        <v>75</v>
      </c>
      <c r="B51">
        <v>16670567</v>
      </c>
      <c r="C51">
        <v>16670558</v>
      </c>
      <c r="D51">
        <v>15446300</v>
      </c>
      <c r="E51">
        <v>1</v>
      </c>
      <c r="F51">
        <v>1</v>
      </c>
      <c r="G51">
        <v>1</v>
      </c>
      <c r="H51">
        <v>1</v>
      </c>
      <c r="I51" t="s">
        <v>507</v>
      </c>
      <c r="J51" t="s">
        <v>6</v>
      </c>
      <c r="K51" t="s">
        <v>508</v>
      </c>
      <c r="L51">
        <v>1191</v>
      </c>
      <c r="N51">
        <v>1013</v>
      </c>
      <c r="O51" t="s">
        <v>466</v>
      </c>
      <c r="P51" t="s">
        <v>466</v>
      </c>
      <c r="Q51">
        <v>1</v>
      </c>
      <c r="X51">
        <v>3.3</v>
      </c>
      <c r="Y51">
        <v>0</v>
      </c>
      <c r="Z51">
        <v>0</v>
      </c>
      <c r="AA51">
        <v>0</v>
      </c>
      <c r="AB51">
        <v>9.92</v>
      </c>
      <c r="AC51">
        <v>0</v>
      </c>
      <c r="AD51">
        <v>1</v>
      </c>
      <c r="AE51">
        <v>1</v>
      </c>
      <c r="AF51" t="s">
        <v>6</v>
      </c>
      <c r="AG51">
        <v>3.3</v>
      </c>
      <c r="AH51">
        <v>2</v>
      </c>
      <c r="AI51">
        <v>16670559</v>
      </c>
      <c r="AJ51">
        <v>51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ROW(Source!A75)</f>
        <v>75</v>
      </c>
      <c r="B52">
        <v>16670568</v>
      </c>
      <c r="C52">
        <v>16670558</v>
      </c>
      <c r="D52">
        <v>15165918</v>
      </c>
      <c r="E52">
        <v>1</v>
      </c>
      <c r="F52">
        <v>1</v>
      </c>
      <c r="G52">
        <v>1</v>
      </c>
      <c r="H52">
        <v>3</v>
      </c>
      <c r="I52" t="s">
        <v>467</v>
      </c>
      <c r="J52" t="s">
        <v>468</v>
      </c>
      <c r="K52" t="s">
        <v>469</v>
      </c>
      <c r="L52">
        <v>1346</v>
      </c>
      <c r="N52">
        <v>1009</v>
      </c>
      <c r="O52" t="s">
        <v>470</v>
      </c>
      <c r="P52" t="s">
        <v>470</v>
      </c>
      <c r="Q52">
        <v>1</v>
      </c>
      <c r="X52">
        <v>1.1999999999999999E-3</v>
      </c>
      <c r="Y52">
        <v>27.74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6</v>
      </c>
      <c r="AG52">
        <v>1.1999999999999999E-3</v>
      </c>
      <c r="AH52">
        <v>2</v>
      </c>
      <c r="AI52">
        <v>16670560</v>
      </c>
      <c r="AJ52">
        <v>52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ROW(Source!A75)</f>
        <v>75</v>
      </c>
      <c r="B53">
        <v>16670569</v>
      </c>
      <c r="C53">
        <v>16670558</v>
      </c>
      <c r="D53">
        <v>15170072</v>
      </c>
      <c r="E53">
        <v>1</v>
      </c>
      <c r="F53">
        <v>1</v>
      </c>
      <c r="G53">
        <v>1</v>
      </c>
      <c r="H53">
        <v>3</v>
      </c>
      <c r="I53" t="s">
        <v>471</v>
      </c>
      <c r="J53" t="s">
        <v>472</v>
      </c>
      <c r="K53" t="s">
        <v>473</v>
      </c>
      <c r="L53">
        <v>1355</v>
      </c>
      <c r="N53">
        <v>1010</v>
      </c>
      <c r="O53" t="s">
        <v>371</v>
      </c>
      <c r="P53" t="s">
        <v>371</v>
      </c>
      <c r="Q53">
        <v>100</v>
      </c>
      <c r="X53">
        <v>0.03</v>
      </c>
      <c r="Y53">
        <v>83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6</v>
      </c>
      <c r="AG53">
        <v>0.03</v>
      </c>
      <c r="AH53">
        <v>2</v>
      </c>
      <c r="AI53">
        <v>16670561</v>
      </c>
      <c r="AJ53">
        <v>53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ROW(Source!A75)</f>
        <v>75</v>
      </c>
      <c r="B54">
        <v>16670570</v>
      </c>
      <c r="C54">
        <v>16670558</v>
      </c>
      <c r="D54">
        <v>15171982</v>
      </c>
      <c r="E54">
        <v>1</v>
      </c>
      <c r="F54">
        <v>1</v>
      </c>
      <c r="G54">
        <v>1</v>
      </c>
      <c r="H54">
        <v>3</v>
      </c>
      <c r="I54" t="s">
        <v>474</v>
      </c>
      <c r="J54" t="s">
        <v>475</v>
      </c>
      <c r="K54" t="s">
        <v>476</v>
      </c>
      <c r="L54">
        <v>1348</v>
      </c>
      <c r="N54">
        <v>1009</v>
      </c>
      <c r="O54" t="s">
        <v>477</v>
      </c>
      <c r="P54" t="s">
        <v>477</v>
      </c>
      <c r="Q54">
        <v>1000</v>
      </c>
      <c r="X54">
        <v>2.0000000000000002E-5</v>
      </c>
      <c r="Y54">
        <v>729.98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6</v>
      </c>
      <c r="AG54">
        <v>2.0000000000000002E-5</v>
      </c>
      <c r="AH54">
        <v>2</v>
      </c>
      <c r="AI54">
        <v>16670562</v>
      </c>
      <c r="AJ54">
        <v>54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ROW(Source!A75)</f>
        <v>75</v>
      </c>
      <c r="B55">
        <v>16670571</v>
      </c>
      <c r="C55">
        <v>16670558</v>
      </c>
      <c r="D55">
        <v>15195043</v>
      </c>
      <c r="E55">
        <v>1</v>
      </c>
      <c r="F55">
        <v>1</v>
      </c>
      <c r="G55">
        <v>1</v>
      </c>
      <c r="H55">
        <v>3</v>
      </c>
      <c r="I55" t="s">
        <v>478</v>
      </c>
      <c r="J55" t="s">
        <v>479</v>
      </c>
      <c r="K55" t="s">
        <v>480</v>
      </c>
      <c r="L55">
        <v>1346</v>
      </c>
      <c r="N55">
        <v>1009</v>
      </c>
      <c r="O55" t="s">
        <v>470</v>
      </c>
      <c r="P55" t="s">
        <v>470</v>
      </c>
      <c r="Q55">
        <v>1</v>
      </c>
      <c r="X55">
        <v>1.2E-2</v>
      </c>
      <c r="Y55">
        <v>65.75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6</v>
      </c>
      <c r="AG55">
        <v>1.2E-2</v>
      </c>
      <c r="AH55">
        <v>2</v>
      </c>
      <c r="AI55">
        <v>16670563</v>
      </c>
      <c r="AJ55">
        <v>55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ROW(Source!A75)</f>
        <v>75</v>
      </c>
      <c r="B56">
        <v>16670572</v>
      </c>
      <c r="C56">
        <v>16670558</v>
      </c>
      <c r="D56">
        <v>15164559</v>
      </c>
      <c r="E56">
        <v>17</v>
      </c>
      <c r="F56">
        <v>1</v>
      </c>
      <c r="G56">
        <v>1</v>
      </c>
      <c r="H56">
        <v>3</v>
      </c>
      <c r="I56" t="s">
        <v>481</v>
      </c>
      <c r="J56" t="s">
        <v>6</v>
      </c>
      <c r="K56" t="s">
        <v>482</v>
      </c>
      <c r="L56">
        <v>1374</v>
      </c>
      <c r="N56">
        <v>1013</v>
      </c>
      <c r="O56" t="s">
        <v>483</v>
      </c>
      <c r="P56" t="s">
        <v>483</v>
      </c>
      <c r="Q56">
        <v>1</v>
      </c>
      <c r="X56">
        <v>0.65</v>
      </c>
      <c r="Y56">
        <v>1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6</v>
      </c>
      <c r="AG56">
        <v>0.65</v>
      </c>
      <c r="AH56">
        <v>2</v>
      </c>
      <c r="AI56">
        <v>16670564</v>
      </c>
      <c r="AJ56">
        <v>58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ROW(Source!A76)</f>
        <v>76</v>
      </c>
      <c r="B57">
        <v>16670567</v>
      </c>
      <c r="C57">
        <v>16670558</v>
      </c>
      <c r="D57">
        <v>15446300</v>
      </c>
      <c r="E57">
        <v>1</v>
      </c>
      <c r="F57">
        <v>1</v>
      </c>
      <c r="G57">
        <v>1</v>
      </c>
      <c r="H57">
        <v>1</v>
      </c>
      <c r="I57" t="s">
        <v>507</v>
      </c>
      <c r="J57" t="s">
        <v>6</v>
      </c>
      <c r="K57" t="s">
        <v>508</v>
      </c>
      <c r="L57">
        <v>1191</v>
      </c>
      <c r="N57">
        <v>1013</v>
      </c>
      <c r="O57" t="s">
        <v>466</v>
      </c>
      <c r="P57" t="s">
        <v>466</v>
      </c>
      <c r="Q57">
        <v>1</v>
      </c>
      <c r="X57">
        <v>3.3</v>
      </c>
      <c r="Y57">
        <v>0</v>
      </c>
      <c r="Z57">
        <v>0</v>
      </c>
      <c r="AA57">
        <v>0</v>
      </c>
      <c r="AB57">
        <v>9.92</v>
      </c>
      <c r="AC57">
        <v>0</v>
      </c>
      <c r="AD57">
        <v>1</v>
      </c>
      <c r="AE57">
        <v>1</v>
      </c>
      <c r="AF57" t="s">
        <v>6</v>
      </c>
      <c r="AG57">
        <v>3.3</v>
      </c>
      <c r="AH57">
        <v>2</v>
      </c>
      <c r="AI57">
        <v>16670559</v>
      </c>
      <c r="AJ57">
        <v>59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ROW(Source!A76)</f>
        <v>76</v>
      </c>
      <c r="B58">
        <v>16670568</v>
      </c>
      <c r="C58">
        <v>16670558</v>
      </c>
      <c r="D58">
        <v>15165918</v>
      </c>
      <c r="E58">
        <v>1</v>
      </c>
      <c r="F58">
        <v>1</v>
      </c>
      <c r="G58">
        <v>1</v>
      </c>
      <c r="H58">
        <v>3</v>
      </c>
      <c r="I58" t="s">
        <v>467</v>
      </c>
      <c r="J58" t="s">
        <v>468</v>
      </c>
      <c r="K58" t="s">
        <v>469</v>
      </c>
      <c r="L58">
        <v>1346</v>
      </c>
      <c r="N58">
        <v>1009</v>
      </c>
      <c r="O58" t="s">
        <v>470</v>
      </c>
      <c r="P58" t="s">
        <v>470</v>
      </c>
      <c r="Q58">
        <v>1</v>
      </c>
      <c r="X58">
        <v>1.1999999999999999E-3</v>
      </c>
      <c r="Y58">
        <v>27.74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6</v>
      </c>
      <c r="AG58">
        <v>1.1999999999999999E-3</v>
      </c>
      <c r="AH58">
        <v>2</v>
      </c>
      <c r="AI58">
        <v>16670560</v>
      </c>
      <c r="AJ58">
        <v>60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ROW(Source!A76)</f>
        <v>76</v>
      </c>
      <c r="B59">
        <v>16670569</v>
      </c>
      <c r="C59">
        <v>16670558</v>
      </c>
      <c r="D59">
        <v>15170072</v>
      </c>
      <c r="E59">
        <v>1</v>
      </c>
      <c r="F59">
        <v>1</v>
      </c>
      <c r="G59">
        <v>1</v>
      </c>
      <c r="H59">
        <v>3</v>
      </c>
      <c r="I59" t="s">
        <v>471</v>
      </c>
      <c r="J59" t="s">
        <v>472</v>
      </c>
      <c r="K59" t="s">
        <v>473</v>
      </c>
      <c r="L59">
        <v>1355</v>
      </c>
      <c r="N59">
        <v>1010</v>
      </c>
      <c r="O59" t="s">
        <v>371</v>
      </c>
      <c r="P59" t="s">
        <v>371</v>
      </c>
      <c r="Q59">
        <v>100</v>
      </c>
      <c r="X59">
        <v>0.03</v>
      </c>
      <c r="Y59">
        <v>83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6</v>
      </c>
      <c r="AG59">
        <v>0.03</v>
      </c>
      <c r="AH59">
        <v>2</v>
      </c>
      <c r="AI59">
        <v>16670561</v>
      </c>
      <c r="AJ59">
        <v>61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ROW(Source!A76)</f>
        <v>76</v>
      </c>
      <c r="B60">
        <v>16670570</v>
      </c>
      <c r="C60">
        <v>16670558</v>
      </c>
      <c r="D60">
        <v>15171982</v>
      </c>
      <c r="E60">
        <v>1</v>
      </c>
      <c r="F60">
        <v>1</v>
      </c>
      <c r="G60">
        <v>1</v>
      </c>
      <c r="H60">
        <v>3</v>
      </c>
      <c r="I60" t="s">
        <v>474</v>
      </c>
      <c r="J60" t="s">
        <v>475</v>
      </c>
      <c r="K60" t="s">
        <v>476</v>
      </c>
      <c r="L60">
        <v>1348</v>
      </c>
      <c r="N60">
        <v>1009</v>
      </c>
      <c r="O60" t="s">
        <v>477</v>
      </c>
      <c r="P60" t="s">
        <v>477</v>
      </c>
      <c r="Q60">
        <v>1000</v>
      </c>
      <c r="X60">
        <v>2.0000000000000002E-5</v>
      </c>
      <c r="Y60">
        <v>729.98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6</v>
      </c>
      <c r="AG60">
        <v>2.0000000000000002E-5</v>
      </c>
      <c r="AH60">
        <v>2</v>
      </c>
      <c r="AI60">
        <v>16670562</v>
      </c>
      <c r="AJ60">
        <v>62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ROW(Source!A76)</f>
        <v>76</v>
      </c>
      <c r="B61">
        <v>16670571</v>
      </c>
      <c r="C61">
        <v>16670558</v>
      </c>
      <c r="D61">
        <v>15195043</v>
      </c>
      <c r="E61">
        <v>1</v>
      </c>
      <c r="F61">
        <v>1</v>
      </c>
      <c r="G61">
        <v>1</v>
      </c>
      <c r="H61">
        <v>3</v>
      </c>
      <c r="I61" t="s">
        <v>478</v>
      </c>
      <c r="J61" t="s">
        <v>479</v>
      </c>
      <c r="K61" t="s">
        <v>480</v>
      </c>
      <c r="L61">
        <v>1346</v>
      </c>
      <c r="N61">
        <v>1009</v>
      </c>
      <c r="O61" t="s">
        <v>470</v>
      </c>
      <c r="P61" t="s">
        <v>470</v>
      </c>
      <c r="Q61">
        <v>1</v>
      </c>
      <c r="X61">
        <v>1.2E-2</v>
      </c>
      <c r="Y61">
        <v>65.75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6</v>
      </c>
      <c r="AG61">
        <v>1.2E-2</v>
      </c>
      <c r="AH61">
        <v>2</v>
      </c>
      <c r="AI61">
        <v>16670563</v>
      </c>
      <c r="AJ61">
        <v>63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ROW(Source!A76)</f>
        <v>76</v>
      </c>
      <c r="B62">
        <v>16670572</v>
      </c>
      <c r="C62">
        <v>16670558</v>
      </c>
      <c r="D62">
        <v>15164559</v>
      </c>
      <c r="E62">
        <v>17</v>
      </c>
      <c r="F62">
        <v>1</v>
      </c>
      <c r="G62">
        <v>1</v>
      </c>
      <c r="H62">
        <v>3</v>
      </c>
      <c r="I62" t="s">
        <v>481</v>
      </c>
      <c r="J62" t="s">
        <v>6</v>
      </c>
      <c r="K62" t="s">
        <v>482</v>
      </c>
      <c r="L62">
        <v>1374</v>
      </c>
      <c r="N62">
        <v>1013</v>
      </c>
      <c r="O62" t="s">
        <v>483</v>
      </c>
      <c r="P62" t="s">
        <v>483</v>
      </c>
      <c r="Q62">
        <v>1</v>
      </c>
      <c r="X62">
        <v>0.65</v>
      </c>
      <c r="Y62">
        <v>1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0</v>
      </c>
      <c r="AF62" t="s">
        <v>6</v>
      </c>
      <c r="AG62">
        <v>0.65</v>
      </c>
      <c r="AH62">
        <v>2</v>
      </c>
      <c r="AI62">
        <v>16670564</v>
      </c>
      <c r="AJ62">
        <v>66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ROW(Source!A81)</f>
        <v>81</v>
      </c>
      <c r="B63">
        <v>16670584</v>
      </c>
      <c r="C63">
        <v>16670575</v>
      </c>
      <c r="D63">
        <v>15435763</v>
      </c>
      <c r="E63">
        <v>1</v>
      </c>
      <c r="F63">
        <v>1</v>
      </c>
      <c r="G63">
        <v>1</v>
      </c>
      <c r="H63">
        <v>1</v>
      </c>
      <c r="I63" t="s">
        <v>509</v>
      </c>
      <c r="J63" t="s">
        <v>6</v>
      </c>
      <c r="K63" t="s">
        <v>510</v>
      </c>
      <c r="L63">
        <v>1191</v>
      </c>
      <c r="N63">
        <v>1013</v>
      </c>
      <c r="O63" t="s">
        <v>466</v>
      </c>
      <c r="P63" t="s">
        <v>466</v>
      </c>
      <c r="Q63">
        <v>1</v>
      </c>
      <c r="X63">
        <v>2.4</v>
      </c>
      <c r="Y63">
        <v>0</v>
      </c>
      <c r="Z63">
        <v>0</v>
      </c>
      <c r="AA63">
        <v>0</v>
      </c>
      <c r="AB63">
        <v>10.35</v>
      </c>
      <c r="AC63">
        <v>0</v>
      </c>
      <c r="AD63">
        <v>1</v>
      </c>
      <c r="AE63">
        <v>1</v>
      </c>
      <c r="AF63" t="s">
        <v>6</v>
      </c>
      <c r="AG63">
        <v>2.4</v>
      </c>
      <c r="AH63">
        <v>2</v>
      </c>
      <c r="AI63">
        <v>16670576</v>
      </c>
      <c r="AJ63">
        <v>67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ROW(Source!A81)</f>
        <v>81</v>
      </c>
      <c r="B64">
        <v>16670585</v>
      </c>
      <c r="C64">
        <v>16670575</v>
      </c>
      <c r="D64">
        <v>15165918</v>
      </c>
      <c r="E64">
        <v>1</v>
      </c>
      <c r="F64">
        <v>1</v>
      </c>
      <c r="G64">
        <v>1</v>
      </c>
      <c r="H64">
        <v>3</v>
      </c>
      <c r="I64" t="s">
        <v>467</v>
      </c>
      <c r="J64" t="s">
        <v>468</v>
      </c>
      <c r="K64" t="s">
        <v>469</v>
      </c>
      <c r="L64">
        <v>1346</v>
      </c>
      <c r="N64">
        <v>1009</v>
      </c>
      <c r="O64" t="s">
        <v>470</v>
      </c>
      <c r="P64" t="s">
        <v>470</v>
      </c>
      <c r="Q64">
        <v>1</v>
      </c>
      <c r="X64">
        <v>1.6000000000000001E-3</v>
      </c>
      <c r="Y64">
        <v>27.74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6</v>
      </c>
      <c r="AG64">
        <v>1.6000000000000001E-3</v>
      </c>
      <c r="AH64">
        <v>2</v>
      </c>
      <c r="AI64">
        <v>16670577</v>
      </c>
      <c r="AJ64">
        <v>68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ROW(Source!A81)</f>
        <v>81</v>
      </c>
      <c r="B65">
        <v>16670586</v>
      </c>
      <c r="C65">
        <v>16670575</v>
      </c>
      <c r="D65">
        <v>15170072</v>
      </c>
      <c r="E65">
        <v>1</v>
      </c>
      <c r="F65">
        <v>1</v>
      </c>
      <c r="G65">
        <v>1</v>
      </c>
      <c r="H65">
        <v>3</v>
      </c>
      <c r="I65" t="s">
        <v>471</v>
      </c>
      <c r="J65" t="s">
        <v>472</v>
      </c>
      <c r="K65" t="s">
        <v>473</v>
      </c>
      <c r="L65">
        <v>1355</v>
      </c>
      <c r="N65">
        <v>1010</v>
      </c>
      <c r="O65" t="s">
        <v>371</v>
      </c>
      <c r="P65" t="s">
        <v>371</v>
      </c>
      <c r="Q65">
        <v>100</v>
      </c>
      <c r="X65">
        <v>0.03</v>
      </c>
      <c r="Y65">
        <v>83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0</v>
      </c>
      <c r="AF65" t="s">
        <v>6</v>
      </c>
      <c r="AG65">
        <v>0.03</v>
      </c>
      <c r="AH65">
        <v>2</v>
      </c>
      <c r="AI65">
        <v>16670578</v>
      </c>
      <c r="AJ65">
        <v>69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ROW(Source!A81)</f>
        <v>81</v>
      </c>
      <c r="B66">
        <v>16670587</v>
      </c>
      <c r="C66">
        <v>16670575</v>
      </c>
      <c r="D66">
        <v>15171982</v>
      </c>
      <c r="E66">
        <v>1</v>
      </c>
      <c r="F66">
        <v>1</v>
      </c>
      <c r="G66">
        <v>1</v>
      </c>
      <c r="H66">
        <v>3</v>
      </c>
      <c r="I66" t="s">
        <v>474</v>
      </c>
      <c r="J66" t="s">
        <v>475</v>
      </c>
      <c r="K66" t="s">
        <v>476</v>
      </c>
      <c r="L66">
        <v>1348</v>
      </c>
      <c r="N66">
        <v>1009</v>
      </c>
      <c r="O66" t="s">
        <v>477</v>
      </c>
      <c r="P66" t="s">
        <v>477</v>
      </c>
      <c r="Q66">
        <v>1000</v>
      </c>
      <c r="X66">
        <v>2.0000000000000002E-5</v>
      </c>
      <c r="Y66">
        <v>729.98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6</v>
      </c>
      <c r="AG66">
        <v>2.0000000000000002E-5</v>
      </c>
      <c r="AH66">
        <v>2</v>
      </c>
      <c r="AI66">
        <v>16670579</v>
      </c>
      <c r="AJ66">
        <v>70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ROW(Source!A81)</f>
        <v>81</v>
      </c>
      <c r="B67">
        <v>16670588</v>
      </c>
      <c r="C67">
        <v>16670575</v>
      </c>
      <c r="D67">
        <v>15195043</v>
      </c>
      <c r="E67">
        <v>1</v>
      </c>
      <c r="F67">
        <v>1</v>
      </c>
      <c r="G67">
        <v>1</v>
      </c>
      <c r="H67">
        <v>3</v>
      </c>
      <c r="I67" t="s">
        <v>478</v>
      </c>
      <c r="J67" t="s">
        <v>479</v>
      </c>
      <c r="K67" t="s">
        <v>480</v>
      </c>
      <c r="L67">
        <v>1346</v>
      </c>
      <c r="N67">
        <v>1009</v>
      </c>
      <c r="O67" t="s">
        <v>470</v>
      </c>
      <c r="P67" t="s">
        <v>470</v>
      </c>
      <c r="Q67">
        <v>1</v>
      </c>
      <c r="X67">
        <v>1.6E-2</v>
      </c>
      <c r="Y67">
        <v>65.75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6</v>
      </c>
      <c r="AG67">
        <v>1.6E-2</v>
      </c>
      <c r="AH67">
        <v>2</v>
      </c>
      <c r="AI67">
        <v>16670580</v>
      </c>
      <c r="AJ67">
        <v>71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ROW(Source!A81)</f>
        <v>81</v>
      </c>
      <c r="B68">
        <v>16670589</v>
      </c>
      <c r="C68">
        <v>16670575</v>
      </c>
      <c r="D68">
        <v>15164559</v>
      </c>
      <c r="E68">
        <v>17</v>
      </c>
      <c r="F68">
        <v>1</v>
      </c>
      <c r="G68">
        <v>1</v>
      </c>
      <c r="H68">
        <v>3</v>
      </c>
      <c r="I68" t="s">
        <v>481</v>
      </c>
      <c r="J68" t="s">
        <v>6</v>
      </c>
      <c r="K68" t="s">
        <v>482</v>
      </c>
      <c r="L68">
        <v>1374</v>
      </c>
      <c r="N68">
        <v>1013</v>
      </c>
      <c r="O68" t="s">
        <v>483</v>
      </c>
      <c r="P68" t="s">
        <v>483</v>
      </c>
      <c r="Q68">
        <v>1</v>
      </c>
      <c r="X68">
        <v>0.5</v>
      </c>
      <c r="Y68">
        <v>1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6</v>
      </c>
      <c r="AG68">
        <v>0.5</v>
      </c>
      <c r="AH68">
        <v>2</v>
      </c>
      <c r="AI68">
        <v>16670581</v>
      </c>
      <c r="AJ68">
        <v>74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ROW(Source!A82)</f>
        <v>82</v>
      </c>
      <c r="B69">
        <v>16670584</v>
      </c>
      <c r="C69">
        <v>16670575</v>
      </c>
      <c r="D69">
        <v>15435763</v>
      </c>
      <c r="E69">
        <v>1</v>
      </c>
      <c r="F69">
        <v>1</v>
      </c>
      <c r="G69">
        <v>1</v>
      </c>
      <c r="H69">
        <v>1</v>
      </c>
      <c r="I69" t="s">
        <v>509</v>
      </c>
      <c r="J69" t="s">
        <v>6</v>
      </c>
      <c r="K69" t="s">
        <v>510</v>
      </c>
      <c r="L69">
        <v>1191</v>
      </c>
      <c r="N69">
        <v>1013</v>
      </c>
      <c r="O69" t="s">
        <v>466</v>
      </c>
      <c r="P69" t="s">
        <v>466</v>
      </c>
      <c r="Q69">
        <v>1</v>
      </c>
      <c r="X69">
        <v>2.4</v>
      </c>
      <c r="Y69">
        <v>0</v>
      </c>
      <c r="Z69">
        <v>0</v>
      </c>
      <c r="AA69">
        <v>0</v>
      </c>
      <c r="AB69">
        <v>10.35</v>
      </c>
      <c r="AC69">
        <v>0</v>
      </c>
      <c r="AD69">
        <v>1</v>
      </c>
      <c r="AE69">
        <v>1</v>
      </c>
      <c r="AF69" t="s">
        <v>6</v>
      </c>
      <c r="AG69">
        <v>2.4</v>
      </c>
      <c r="AH69">
        <v>2</v>
      </c>
      <c r="AI69">
        <v>16670576</v>
      </c>
      <c r="AJ69">
        <v>75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ROW(Source!A82)</f>
        <v>82</v>
      </c>
      <c r="B70">
        <v>16670585</v>
      </c>
      <c r="C70">
        <v>16670575</v>
      </c>
      <c r="D70">
        <v>15165918</v>
      </c>
      <c r="E70">
        <v>1</v>
      </c>
      <c r="F70">
        <v>1</v>
      </c>
      <c r="G70">
        <v>1</v>
      </c>
      <c r="H70">
        <v>3</v>
      </c>
      <c r="I70" t="s">
        <v>467</v>
      </c>
      <c r="J70" t="s">
        <v>468</v>
      </c>
      <c r="K70" t="s">
        <v>469</v>
      </c>
      <c r="L70">
        <v>1346</v>
      </c>
      <c r="N70">
        <v>1009</v>
      </c>
      <c r="O70" t="s">
        <v>470</v>
      </c>
      <c r="P70" t="s">
        <v>470</v>
      </c>
      <c r="Q70">
        <v>1</v>
      </c>
      <c r="X70">
        <v>1.6000000000000001E-3</v>
      </c>
      <c r="Y70">
        <v>27.74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6</v>
      </c>
      <c r="AG70">
        <v>1.6000000000000001E-3</v>
      </c>
      <c r="AH70">
        <v>2</v>
      </c>
      <c r="AI70">
        <v>16670577</v>
      </c>
      <c r="AJ70">
        <v>76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ROW(Source!A82)</f>
        <v>82</v>
      </c>
      <c r="B71">
        <v>16670586</v>
      </c>
      <c r="C71">
        <v>16670575</v>
      </c>
      <c r="D71">
        <v>15170072</v>
      </c>
      <c r="E71">
        <v>1</v>
      </c>
      <c r="F71">
        <v>1</v>
      </c>
      <c r="G71">
        <v>1</v>
      </c>
      <c r="H71">
        <v>3</v>
      </c>
      <c r="I71" t="s">
        <v>471</v>
      </c>
      <c r="J71" t="s">
        <v>472</v>
      </c>
      <c r="K71" t="s">
        <v>473</v>
      </c>
      <c r="L71">
        <v>1355</v>
      </c>
      <c r="N71">
        <v>1010</v>
      </c>
      <c r="O71" t="s">
        <v>371</v>
      </c>
      <c r="P71" t="s">
        <v>371</v>
      </c>
      <c r="Q71">
        <v>100</v>
      </c>
      <c r="X71">
        <v>0.03</v>
      </c>
      <c r="Y71">
        <v>83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6</v>
      </c>
      <c r="AG71">
        <v>0.03</v>
      </c>
      <c r="AH71">
        <v>2</v>
      </c>
      <c r="AI71">
        <v>16670578</v>
      </c>
      <c r="AJ71">
        <v>77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ROW(Source!A82)</f>
        <v>82</v>
      </c>
      <c r="B72">
        <v>16670587</v>
      </c>
      <c r="C72">
        <v>16670575</v>
      </c>
      <c r="D72">
        <v>15171982</v>
      </c>
      <c r="E72">
        <v>1</v>
      </c>
      <c r="F72">
        <v>1</v>
      </c>
      <c r="G72">
        <v>1</v>
      </c>
      <c r="H72">
        <v>3</v>
      </c>
      <c r="I72" t="s">
        <v>474</v>
      </c>
      <c r="J72" t="s">
        <v>475</v>
      </c>
      <c r="K72" t="s">
        <v>476</v>
      </c>
      <c r="L72">
        <v>1348</v>
      </c>
      <c r="N72">
        <v>1009</v>
      </c>
      <c r="O72" t="s">
        <v>477</v>
      </c>
      <c r="P72" t="s">
        <v>477</v>
      </c>
      <c r="Q72">
        <v>1000</v>
      </c>
      <c r="X72">
        <v>2.0000000000000002E-5</v>
      </c>
      <c r="Y72">
        <v>729.98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6</v>
      </c>
      <c r="AG72">
        <v>2.0000000000000002E-5</v>
      </c>
      <c r="AH72">
        <v>2</v>
      </c>
      <c r="AI72">
        <v>16670579</v>
      </c>
      <c r="AJ72">
        <v>78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ROW(Source!A82)</f>
        <v>82</v>
      </c>
      <c r="B73">
        <v>16670588</v>
      </c>
      <c r="C73">
        <v>16670575</v>
      </c>
      <c r="D73">
        <v>15195043</v>
      </c>
      <c r="E73">
        <v>1</v>
      </c>
      <c r="F73">
        <v>1</v>
      </c>
      <c r="G73">
        <v>1</v>
      </c>
      <c r="H73">
        <v>3</v>
      </c>
      <c r="I73" t="s">
        <v>478</v>
      </c>
      <c r="J73" t="s">
        <v>479</v>
      </c>
      <c r="K73" t="s">
        <v>480</v>
      </c>
      <c r="L73">
        <v>1346</v>
      </c>
      <c r="N73">
        <v>1009</v>
      </c>
      <c r="O73" t="s">
        <v>470</v>
      </c>
      <c r="P73" t="s">
        <v>470</v>
      </c>
      <c r="Q73">
        <v>1</v>
      </c>
      <c r="X73">
        <v>1.6E-2</v>
      </c>
      <c r="Y73">
        <v>65.75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6</v>
      </c>
      <c r="AG73">
        <v>1.6E-2</v>
      </c>
      <c r="AH73">
        <v>2</v>
      </c>
      <c r="AI73">
        <v>16670580</v>
      </c>
      <c r="AJ73">
        <v>79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ROW(Source!A82)</f>
        <v>82</v>
      </c>
      <c r="B74">
        <v>16670589</v>
      </c>
      <c r="C74">
        <v>16670575</v>
      </c>
      <c r="D74">
        <v>15164559</v>
      </c>
      <c r="E74">
        <v>17</v>
      </c>
      <c r="F74">
        <v>1</v>
      </c>
      <c r="G74">
        <v>1</v>
      </c>
      <c r="H74">
        <v>3</v>
      </c>
      <c r="I74" t="s">
        <v>481</v>
      </c>
      <c r="J74" t="s">
        <v>6</v>
      </c>
      <c r="K74" t="s">
        <v>482</v>
      </c>
      <c r="L74">
        <v>1374</v>
      </c>
      <c r="N74">
        <v>1013</v>
      </c>
      <c r="O74" t="s">
        <v>483</v>
      </c>
      <c r="P74" t="s">
        <v>483</v>
      </c>
      <c r="Q74">
        <v>1</v>
      </c>
      <c r="X74">
        <v>0.5</v>
      </c>
      <c r="Y74">
        <v>1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6</v>
      </c>
      <c r="AG74">
        <v>0.5</v>
      </c>
      <c r="AH74">
        <v>2</v>
      </c>
      <c r="AI74">
        <v>16670581</v>
      </c>
      <c r="AJ74">
        <v>82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ROW(Source!A87)</f>
        <v>87</v>
      </c>
      <c r="B75">
        <v>16670601</v>
      </c>
      <c r="C75">
        <v>16670592</v>
      </c>
      <c r="D75">
        <v>15436556</v>
      </c>
      <c r="E75">
        <v>1</v>
      </c>
      <c r="F75">
        <v>1</v>
      </c>
      <c r="G75">
        <v>1</v>
      </c>
      <c r="H75">
        <v>1</v>
      </c>
      <c r="I75" t="s">
        <v>464</v>
      </c>
      <c r="J75" t="s">
        <v>6</v>
      </c>
      <c r="K75" t="s">
        <v>465</v>
      </c>
      <c r="L75">
        <v>1191</v>
      </c>
      <c r="N75">
        <v>1013</v>
      </c>
      <c r="O75" t="s">
        <v>466</v>
      </c>
      <c r="P75" t="s">
        <v>466</v>
      </c>
      <c r="Q75">
        <v>1</v>
      </c>
      <c r="X75">
        <v>1.68</v>
      </c>
      <c r="Y75">
        <v>0</v>
      </c>
      <c r="Z75">
        <v>0</v>
      </c>
      <c r="AA75">
        <v>0</v>
      </c>
      <c r="AB75">
        <v>9.6199999999999992</v>
      </c>
      <c r="AC75">
        <v>0</v>
      </c>
      <c r="AD75">
        <v>1</v>
      </c>
      <c r="AE75">
        <v>1</v>
      </c>
      <c r="AF75" t="s">
        <v>6</v>
      </c>
      <c r="AG75">
        <v>1.68</v>
      </c>
      <c r="AH75">
        <v>2</v>
      </c>
      <c r="AI75">
        <v>16670593</v>
      </c>
      <c r="AJ75">
        <v>83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ROW(Source!A87)</f>
        <v>87</v>
      </c>
      <c r="B76">
        <v>16670602</v>
      </c>
      <c r="C76">
        <v>16670592</v>
      </c>
      <c r="D76">
        <v>15165918</v>
      </c>
      <c r="E76">
        <v>1</v>
      </c>
      <c r="F76">
        <v>1</v>
      </c>
      <c r="G76">
        <v>1</v>
      </c>
      <c r="H76">
        <v>3</v>
      </c>
      <c r="I76" t="s">
        <v>467</v>
      </c>
      <c r="J76" t="s">
        <v>468</v>
      </c>
      <c r="K76" t="s">
        <v>469</v>
      </c>
      <c r="L76">
        <v>1346</v>
      </c>
      <c r="N76">
        <v>1009</v>
      </c>
      <c r="O76" t="s">
        <v>470</v>
      </c>
      <c r="P76" t="s">
        <v>470</v>
      </c>
      <c r="Q76">
        <v>1</v>
      </c>
      <c r="X76">
        <v>5.0000000000000001E-4</v>
      </c>
      <c r="Y76">
        <v>27.74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6</v>
      </c>
      <c r="AG76">
        <v>5.0000000000000001E-4</v>
      </c>
      <c r="AH76">
        <v>2</v>
      </c>
      <c r="AI76">
        <v>16670594</v>
      </c>
      <c r="AJ76">
        <v>84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ROW(Source!A87)</f>
        <v>87</v>
      </c>
      <c r="B77">
        <v>16670603</v>
      </c>
      <c r="C77">
        <v>16670592</v>
      </c>
      <c r="D77">
        <v>15170072</v>
      </c>
      <c r="E77">
        <v>1</v>
      </c>
      <c r="F77">
        <v>1</v>
      </c>
      <c r="G77">
        <v>1</v>
      </c>
      <c r="H77">
        <v>3</v>
      </c>
      <c r="I77" t="s">
        <v>471</v>
      </c>
      <c r="J77" t="s">
        <v>472</v>
      </c>
      <c r="K77" t="s">
        <v>473</v>
      </c>
      <c r="L77">
        <v>1355</v>
      </c>
      <c r="N77">
        <v>1010</v>
      </c>
      <c r="O77" t="s">
        <v>371</v>
      </c>
      <c r="P77" t="s">
        <v>371</v>
      </c>
      <c r="Q77">
        <v>100</v>
      </c>
      <c r="X77">
        <v>2.5000000000000001E-2</v>
      </c>
      <c r="Y77">
        <v>83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0</v>
      </c>
      <c r="AF77" t="s">
        <v>6</v>
      </c>
      <c r="AG77">
        <v>2.5000000000000001E-2</v>
      </c>
      <c r="AH77">
        <v>2</v>
      </c>
      <c r="AI77">
        <v>16670595</v>
      </c>
      <c r="AJ77">
        <v>85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ROW(Source!A87)</f>
        <v>87</v>
      </c>
      <c r="B78">
        <v>16670604</v>
      </c>
      <c r="C78">
        <v>16670592</v>
      </c>
      <c r="D78">
        <v>15171982</v>
      </c>
      <c r="E78">
        <v>1</v>
      </c>
      <c r="F78">
        <v>1</v>
      </c>
      <c r="G78">
        <v>1</v>
      </c>
      <c r="H78">
        <v>3</v>
      </c>
      <c r="I78" t="s">
        <v>474</v>
      </c>
      <c r="J78" t="s">
        <v>475</v>
      </c>
      <c r="K78" t="s">
        <v>476</v>
      </c>
      <c r="L78">
        <v>1348</v>
      </c>
      <c r="N78">
        <v>1009</v>
      </c>
      <c r="O78" t="s">
        <v>477</v>
      </c>
      <c r="P78" t="s">
        <v>477</v>
      </c>
      <c r="Q78">
        <v>1000</v>
      </c>
      <c r="X78">
        <v>1.0000000000000001E-5</v>
      </c>
      <c r="Y78">
        <v>729.98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6</v>
      </c>
      <c r="AG78">
        <v>1.0000000000000001E-5</v>
      </c>
      <c r="AH78">
        <v>2</v>
      </c>
      <c r="AI78">
        <v>16670596</v>
      </c>
      <c r="AJ78">
        <v>86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ROW(Source!A87)</f>
        <v>87</v>
      </c>
      <c r="B79">
        <v>16670605</v>
      </c>
      <c r="C79">
        <v>16670592</v>
      </c>
      <c r="D79">
        <v>15195043</v>
      </c>
      <c r="E79">
        <v>1</v>
      </c>
      <c r="F79">
        <v>1</v>
      </c>
      <c r="G79">
        <v>1</v>
      </c>
      <c r="H79">
        <v>3</v>
      </c>
      <c r="I79" t="s">
        <v>478</v>
      </c>
      <c r="J79" t="s">
        <v>479</v>
      </c>
      <c r="K79" t="s">
        <v>480</v>
      </c>
      <c r="L79">
        <v>1346</v>
      </c>
      <c r="N79">
        <v>1009</v>
      </c>
      <c r="O79" t="s">
        <v>470</v>
      </c>
      <c r="P79" t="s">
        <v>470</v>
      </c>
      <c r="Q79">
        <v>1</v>
      </c>
      <c r="X79">
        <v>5.0000000000000001E-3</v>
      </c>
      <c r="Y79">
        <v>65.75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6</v>
      </c>
      <c r="AG79">
        <v>5.0000000000000001E-3</v>
      </c>
      <c r="AH79">
        <v>2</v>
      </c>
      <c r="AI79">
        <v>16670597</v>
      </c>
      <c r="AJ79">
        <v>87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ROW(Source!A87)</f>
        <v>87</v>
      </c>
      <c r="B80">
        <v>16670606</v>
      </c>
      <c r="C80">
        <v>16670592</v>
      </c>
      <c r="D80">
        <v>15164559</v>
      </c>
      <c r="E80">
        <v>17</v>
      </c>
      <c r="F80">
        <v>1</v>
      </c>
      <c r="G80">
        <v>1</v>
      </c>
      <c r="H80">
        <v>3</v>
      </c>
      <c r="I80" t="s">
        <v>481</v>
      </c>
      <c r="J80" t="s">
        <v>6</v>
      </c>
      <c r="K80" t="s">
        <v>482</v>
      </c>
      <c r="L80">
        <v>1374</v>
      </c>
      <c r="N80">
        <v>1013</v>
      </c>
      <c r="O80" t="s">
        <v>483</v>
      </c>
      <c r="P80" t="s">
        <v>483</v>
      </c>
      <c r="Q80">
        <v>1</v>
      </c>
      <c r="X80">
        <v>0.32</v>
      </c>
      <c r="Y80">
        <v>1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6</v>
      </c>
      <c r="AG80">
        <v>0.32</v>
      </c>
      <c r="AH80">
        <v>2</v>
      </c>
      <c r="AI80">
        <v>16670598</v>
      </c>
      <c r="AJ80">
        <v>90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ROW(Source!A88)</f>
        <v>88</v>
      </c>
      <c r="B81">
        <v>16670601</v>
      </c>
      <c r="C81">
        <v>16670592</v>
      </c>
      <c r="D81">
        <v>15436556</v>
      </c>
      <c r="E81">
        <v>1</v>
      </c>
      <c r="F81">
        <v>1</v>
      </c>
      <c r="G81">
        <v>1</v>
      </c>
      <c r="H81">
        <v>1</v>
      </c>
      <c r="I81" t="s">
        <v>464</v>
      </c>
      <c r="J81" t="s">
        <v>6</v>
      </c>
      <c r="K81" t="s">
        <v>465</v>
      </c>
      <c r="L81">
        <v>1191</v>
      </c>
      <c r="N81">
        <v>1013</v>
      </c>
      <c r="O81" t="s">
        <v>466</v>
      </c>
      <c r="P81" t="s">
        <v>466</v>
      </c>
      <c r="Q81">
        <v>1</v>
      </c>
      <c r="X81">
        <v>1.68</v>
      </c>
      <c r="Y81">
        <v>0</v>
      </c>
      <c r="Z81">
        <v>0</v>
      </c>
      <c r="AA81">
        <v>0</v>
      </c>
      <c r="AB81">
        <v>9.6199999999999992</v>
      </c>
      <c r="AC81">
        <v>0</v>
      </c>
      <c r="AD81">
        <v>1</v>
      </c>
      <c r="AE81">
        <v>1</v>
      </c>
      <c r="AF81" t="s">
        <v>6</v>
      </c>
      <c r="AG81">
        <v>1.68</v>
      </c>
      <c r="AH81">
        <v>2</v>
      </c>
      <c r="AI81">
        <v>16670593</v>
      </c>
      <c r="AJ81">
        <v>91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ROW(Source!A88)</f>
        <v>88</v>
      </c>
      <c r="B82">
        <v>16670602</v>
      </c>
      <c r="C82">
        <v>16670592</v>
      </c>
      <c r="D82">
        <v>15165918</v>
      </c>
      <c r="E82">
        <v>1</v>
      </c>
      <c r="F82">
        <v>1</v>
      </c>
      <c r="G82">
        <v>1</v>
      </c>
      <c r="H82">
        <v>3</v>
      </c>
      <c r="I82" t="s">
        <v>467</v>
      </c>
      <c r="J82" t="s">
        <v>468</v>
      </c>
      <c r="K82" t="s">
        <v>469</v>
      </c>
      <c r="L82">
        <v>1346</v>
      </c>
      <c r="N82">
        <v>1009</v>
      </c>
      <c r="O82" t="s">
        <v>470</v>
      </c>
      <c r="P82" t="s">
        <v>470</v>
      </c>
      <c r="Q82">
        <v>1</v>
      </c>
      <c r="X82">
        <v>5.0000000000000001E-4</v>
      </c>
      <c r="Y82">
        <v>27.74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6</v>
      </c>
      <c r="AG82">
        <v>5.0000000000000001E-4</v>
      </c>
      <c r="AH82">
        <v>2</v>
      </c>
      <c r="AI82">
        <v>16670594</v>
      </c>
      <c r="AJ82">
        <v>92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ROW(Source!A88)</f>
        <v>88</v>
      </c>
      <c r="B83">
        <v>16670603</v>
      </c>
      <c r="C83">
        <v>16670592</v>
      </c>
      <c r="D83">
        <v>15170072</v>
      </c>
      <c r="E83">
        <v>1</v>
      </c>
      <c r="F83">
        <v>1</v>
      </c>
      <c r="G83">
        <v>1</v>
      </c>
      <c r="H83">
        <v>3</v>
      </c>
      <c r="I83" t="s">
        <v>471</v>
      </c>
      <c r="J83" t="s">
        <v>472</v>
      </c>
      <c r="K83" t="s">
        <v>473</v>
      </c>
      <c r="L83">
        <v>1355</v>
      </c>
      <c r="N83">
        <v>1010</v>
      </c>
      <c r="O83" t="s">
        <v>371</v>
      </c>
      <c r="P83" t="s">
        <v>371</v>
      </c>
      <c r="Q83">
        <v>100</v>
      </c>
      <c r="X83">
        <v>2.5000000000000001E-2</v>
      </c>
      <c r="Y83">
        <v>83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6</v>
      </c>
      <c r="AG83">
        <v>2.5000000000000001E-2</v>
      </c>
      <c r="AH83">
        <v>2</v>
      </c>
      <c r="AI83">
        <v>16670595</v>
      </c>
      <c r="AJ83">
        <v>93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ROW(Source!A88)</f>
        <v>88</v>
      </c>
      <c r="B84">
        <v>16670604</v>
      </c>
      <c r="C84">
        <v>16670592</v>
      </c>
      <c r="D84">
        <v>15171982</v>
      </c>
      <c r="E84">
        <v>1</v>
      </c>
      <c r="F84">
        <v>1</v>
      </c>
      <c r="G84">
        <v>1</v>
      </c>
      <c r="H84">
        <v>3</v>
      </c>
      <c r="I84" t="s">
        <v>474</v>
      </c>
      <c r="J84" t="s">
        <v>475</v>
      </c>
      <c r="K84" t="s">
        <v>476</v>
      </c>
      <c r="L84">
        <v>1348</v>
      </c>
      <c r="N84">
        <v>1009</v>
      </c>
      <c r="O84" t="s">
        <v>477</v>
      </c>
      <c r="P84" t="s">
        <v>477</v>
      </c>
      <c r="Q84">
        <v>1000</v>
      </c>
      <c r="X84">
        <v>1.0000000000000001E-5</v>
      </c>
      <c r="Y84">
        <v>729.98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0</v>
      </c>
      <c r="AF84" t="s">
        <v>6</v>
      </c>
      <c r="AG84">
        <v>1.0000000000000001E-5</v>
      </c>
      <c r="AH84">
        <v>2</v>
      </c>
      <c r="AI84">
        <v>16670596</v>
      </c>
      <c r="AJ84">
        <v>94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ROW(Source!A88)</f>
        <v>88</v>
      </c>
      <c r="B85">
        <v>16670605</v>
      </c>
      <c r="C85">
        <v>16670592</v>
      </c>
      <c r="D85">
        <v>15195043</v>
      </c>
      <c r="E85">
        <v>1</v>
      </c>
      <c r="F85">
        <v>1</v>
      </c>
      <c r="G85">
        <v>1</v>
      </c>
      <c r="H85">
        <v>3</v>
      </c>
      <c r="I85" t="s">
        <v>478</v>
      </c>
      <c r="J85" t="s">
        <v>479</v>
      </c>
      <c r="K85" t="s">
        <v>480</v>
      </c>
      <c r="L85">
        <v>1346</v>
      </c>
      <c r="N85">
        <v>1009</v>
      </c>
      <c r="O85" t="s">
        <v>470</v>
      </c>
      <c r="P85" t="s">
        <v>470</v>
      </c>
      <c r="Q85">
        <v>1</v>
      </c>
      <c r="X85">
        <v>5.0000000000000001E-3</v>
      </c>
      <c r="Y85">
        <v>65.75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6</v>
      </c>
      <c r="AG85">
        <v>5.0000000000000001E-3</v>
      </c>
      <c r="AH85">
        <v>2</v>
      </c>
      <c r="AI85">
        <v>16670597</v>
      </c>
      <c r="AJ85">
        <v>95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ROW(Source!A88)</f>
        <v>88</v>
      </c>
      <c r="B86">
        <v>16670606</v>
      </c>
      <c r="C86">
        <v>16670592</v>
      </c>
      <c r="D86">
        <v>15164559</v>
      </c>
      <c r="E86">
        <v>17</v>
      </c>
      <c r="F86">
        <v>1</v>
      </c>
      <c r="G86">
        <v>1</v>
      </c>
      <c r="H86">
        <v>3</v>
      </c>
      <c r="I86" t="s">
        <v>481</v>
      </c>
      <c r="J86" t="s">
        <v>6</v>
      </c>
      <c r="K86" t="s">
        <v>482</v>
      </c>
      <c r="L86">
        <v>1374</v>
      </c>
      <c r="N86">
        <v>1013</v>
      </c>
      <c r="O86" t="s">
        <v>483</v>
      </c>
      <c r="P86" t="s">
        <v>483</v>
      </c>
      <c r="Q86">
        <v>1</v>
      </c>
      <c r="X86">
        <v>0.32</v>
      </c>
      <c r="Y86">
        <v>1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6</v>
      </c>
      <c r="AG86">
        <v>0.32</v>
      </c>
      <c r="AH86">
        <v>2</v>
      </c>
      <c r="AI86">
        <v>16670598</v>
      </c>
      <c r="AJ86">
        <v>98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ROW(Source!A93)</f>
        <v>93</v>
      </c>
      <c r="B87">
        <v>16670619</v>
      </c>
      <c r="C87">
        <v>16670609</v>
      </c>
      <c r="D87">
        <v>15436556</v>
      </c>
      <c r="E87">
        <v>1</v>
      </c>
      <c r="F87">
        <v>1</v>
      </c>
      <c r="G87">
        <v>1</v>
      </c>
      <c r="H87">
        <v>1</v>
      </c>
      <c r="I87" t="s">
        <v>464</v>
      </c>
      <c r="J87" t="s">
        <v>6</v>
      </c>
      <c r="K87" t="s">
        <v>465</v>
      </c>
      <c r="L87">
        <v>1191</v>
      </c>
      <c r="N87">
        <v>1013</v>
      </c>
      <c r="O87" t="s">
        <v>466</v>
      </c>
      <c r="P87" t="s">
        <v>466</v>
      </c>
      <c r="Q87">
        <v>1</v>
      </c>
      <c r="X87">
        <v>0.84</v>
      </c>
      <c r="Y87">
        <v>0</v>
      </c>
      <c r="Z87">
        <v>0</v>
      </c>
      <c r="AA87">
        <v>0</v>
      </c>
      <c r="AB87">
        <v>9.6199999999999992</v>
      </c>
      <c r="AC87">
        <v>0</v>
      </c>
      <c r="AD87">
        <v>1</v>
      </c>
      <c r="AE87">
        <v>1</v>
      </c>
      <c r="AF87" t="s">
        <v>6</v>
      </c>
      <c r="AG87">
        <v>0.84</v>
      </c>
      <c r="AH87">
        <v>2</v>
      </c>
      <c r="AI87">
        <v>16670610</v>
      </c>
      <c r="AJ87">
        <v>99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ROW(Source!A93)</f>
        <v>93</v>
      </c>
      <c r="B88">
        <v>16670620</v>
      </c>
      <c r="C88">
        <v>16670609</v>
      </c>
      <c r="D88">
        <v>15165918</v>
      </c>
      <c r="E88">
        <v>1</v>
      </c>
      <c r="F88">
        <v>1</v>
      </c>
      <c r="G88">
        <v>1</v>
      </c>
      <c r="H88">
        <v>3</v>
      </c>
      <c r="I88" t="s">
        <v>467</v>
      </c>
      <c r="J88" t="s">
        <v>468</v>
      </c>
      <c r="K88" t="s">
        <v>469</v>
      </c>
      <c r="L88">
        <v>1346</v>
      </c>
      <c r="N88">
        <v>1009</v>
      </c>
      <c r="O88" t="s">
        <v>470</v>
      </c>
      <c r="P88" t="s">
        <v>470</v>
      </c>
      <c r="Q88">
        <v>1</v>
      </c>
      <c r="X88">
        <v>2.0000000000000001E-4</v>
      </c>
      <c r="Y88">
        <v>27.74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6</v>
      </c>
      <c r="AG88">
        <v>2.0000000000000001E-4</v>
      </c>
      <c r="AH88">
        <v>2</v>
      </c>
      <c r="AI88">
        <v>16670611</v>
      </c>
      <c r="AJ88">
        <v>100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ROW(Source!A93)</f>
        <v>93</v>
      </c>
      <c r="B89">
        <v>16670621</v>
      </c>
      <c r="C89">
        <v>16670609</v>
      </c>
      <c r="D89">
        <v>15170072</v>
      </c>
      <c r="E89">
        <v>1</v>
      </c>
      <c r="F89">
        <v>1</v>
      </c>
      <c r="G89">
        <v>1</v>
      </c>
      <c r="H89">
        <v>3</v>
      </c>
      <c r="I89" t="s">
        <v>471</v>
      </c>
      <c r="J89" t="s">
        <v>472</v>
      </c>
      <c r="K89" t="s">
        <v>473</v>
      </c>
      <c r="L89">
        <v>1355</v>
      </c>
      <c r="N89">
        <v>1010</v>
      </c>
      <c r="O89" t="s">
        <v>371</v>
      </c>
      <c r="P89" t="s">
        <v>371</v>
      </c>
      <c r="Q89">
        <v>100</v>
      </c>
      <c r="X89">
        <v>0.01</v>
      </c>
      <c r="Y89">
        <v>83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6</v>
      </c>
      <c r="AG89">
        <v>0.01</v>
      </c>
      <c r="AH89">
        <v>2</v>
      </c>
      <c r="AI89">
        <v>16670612</v>
      </c>
      <c r="AJ89">
        <v>101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ROW(Source!A93)</f>
        <v>93</v>
      </c>
      <c r="B90">
        <v>16670622</v>
      </c>
      <c r="C90">
        <v>16670609</v>
      </c>
      <c r="D90">
        <v>15171982</v>
      </c>
      <c r="E90">
        <v>1</v>
      </c>
      <c r="F90">
        <v>1</v>
      </c>
      <c r="G90">
        <v>1</v>
      </c>
      <c r="H90">
        <v>3</v>
      </c>
      <c r="I90" t="s">
        <v>474</v>
      </c>
      <c r="J90" t="s">
        <v>475</v>
      </c>
      <c r="K90" t="s">
        <v>476</v>
      </c>
      <c r="L90">
        <v>1348</v>
      </c>
      <c r="N90">
        <v>1009</v>
      </c>
      <c r="O90" t="s">
        <v>477</v>
      </c>
      <c r="P90" t="s">
        <v>477</v>
      </c>
      <c r="Q90">
        <v>1000</v>
      </c>
      <c r="X90">
        <v>1.0000000000000001E-5</v>
      </c>
      <c r="Y90">
        <v>729.98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6</v>
      </c>
      <c r="AG90">
        <v>1.0000000000000001E-5</v>
      </c>
      <c r="AH90">
        <v>2</v>
      </c>
      <c r="AI90">
        <v>16670613</v>
      </c>
      <c r="AJ90">
        <v>102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ROW(Source!A93)</f>
        <v>93</v>
      </c>
      <c r="B91">
        <v>16670623</v>
      </c>
      <c r="C91">
        <v>16670609</v>
      </c>
      <c r="D91">
        <v>15195043</v>
      </c>
      <c r="E91">
        <v>1</v>
      </c>
      <c r="F91">
        <v>1</v>
      </c>
      <c r="G91">
        <v>1</v>
      </c>
      <c r="H91">
        <v>3</v>
      </c>
      <c r="I91" t="s">
        <v>478</v>
      </c>
      <c r="J91" t="s">
        <v>479</v>
      </c>
      <c r="K91" t="s">
        <v>480</v>
      </c>
      <c r="L91">
        <v>1346</v>
      </c>
      <c r="N91">
        <v>1009</v>
      </c>
      <c r="O91" t="s">
        <v>470</v>
      </c>
      <c r="P91" t="s">
        <v>470</v>
      </c>
      <c r="Q91">
        <v>1</v>
      </c>
      <c r="X91">
        <v>2E-3</v>
      </c>
      <c r="Y91">
        <v>65.75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6</v>
      </c>
      <c r="AG91">
        <v>2E-3</v>
      </c>
      <c r="AH91">
        <v>2</v>
      </c>
      <c r="AI91">
        <v>16670614</v>
      </c>
      <c r="AJ91">
        <v>103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ROW(Source!A93)</f>
        <v>93</v>
      </c>
      <c r="B92">
        <v>16670624</v>
      </c>
      <c r="C92">
        <v>16670609</v>
      </c>
      <c r="D92">
        <v>15202502</v>
      </c>
      <c r="E92">
        <v>1</v>
      </c>
      <c r="F92">
        <v>1</v>
      </c>
      <c r="G92">
        <v>1</v>
      </c>
      <c r="H92">
        <v>3</v>
      </c>
      <c r="I92" t="s">
        <v>511</v>
      </c>
      <c r="J92" t="s">
        <v>512</v>
      </c>
      <c r="K92" t="s">
        <v>513</v>
      </c>
      <c r="L92">
        <v>1346</v>
      </c>
      <c r="N92">
        <v>1009</v>
      </c>
      <c r="O92" t="s">
        <v>470</v>
      </c>
      <c r="P92" t="s">
        <v>470</v>
      </c>
      <c r="Q92">
        <v>1</v>
      </c>
      <c r="X92">
        <v>5.0000000000000001E-3</v>
      </c>
      <c r="Y92">
        <v>28.93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6</v>
      </c>
      <c r="AG92">
        <v>5.0000000000000001E-3</v>
      </c>
      <c r="AH92">
        <v>2</v>
      </c>
      <c r="AI92">
        <v>16670615</v>
      </c>
      <c r="AJ92">
        <v>104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ROW(Source!A93)</f>
        <v>93</v>
      </c>
      <c r="B93">
        <v>16670625</v>
      </c>
      <c r="C93">
        <v>16670609</v>
      </c>
      <c r="D93">
        <v>15164559</v>
      </c>
      <c r="E93">
        <v>17</v>
      </c>
      <c r="F93">
        <v>1</v>
      </c>
      <c r="G93">
        <v>1</v>
      </c>
      <c r="H93">
        <v>3</v>
      </c>
      <c r="I93" t="s">
        <v>481</v>
      </c>
      <c r="J93" t="s">
        <v>6</v>
      </c>
      <c r="K93" t="s">
        <v>482</v>
      </c>
      <c r="L93">
        <v>1374</v>
      </c>
      <c r="N93">
        <v>1013</v>
      </c>
      <c r="O93" t="s">
        <v>483</v>
      </c>
      <c r="P93" t="s">
        <v>483</v>
      </c>
      <c r="Q93">
        <v>1</v>
      </c>
      <c r="X93">
        <v>0.16</v>
      </c>
      <c r="Y93">
        <v>1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6</v>
      </c>
      <c r="AG93">
        <v>0.16</v>
      </c>
      <c r="AH93">
        <v>2</v>
      </c>
      <c r="AI93">
        <v>16670616</v>
      </c>
      <c r="AJ93">
        <v>106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ROW(Source!A94)</f>
        <v>94</v>
      </c>
      <c r="B94">
        <v>16670619</v>
      </c>
      <c r="C94">
        <v>16670609</v>
      </c>
      <c r="D94">
        <v>15436556</v>
      </c>
      <c r="E94">
        <v>1</v>
      </c>
      <c r="F94">
        <v>1</v>
      </c>
      <c r="G94">
        <v>1</v>
      </c>
      <c r="H94">
        <v>1</v>
      </c>
      <c r="I94" t="s">
        <v>464</v>
      </c>
      <c r="J94" t="s">
        <v>6</v>
      </c>
      <c r="K94" t="s">
        <v>465</v>
      </c>
      <c r="L94">
        <v>1191</v>
      </c>
      <c r="N94">
        <v>1013</v>
      </c>
      <c r="O94" t="s">
        <v>466</v>
      </c>
      <c r="P94" t="s">
        <v>466</v>
      </c>
      <c r="Q94">
        <v>1</v>
      </c>
      <c r="X94">
        <v>0.84</v>
      </c>
      <c r="Y94">
        <v>0</v>
      </c>
      <c r="Z94">
        <v>0</v>
      </c>
      <c r="AA94">
        <v>0</v>
      </c>
      <c r="AB94">
        <v>9.6199999999999992</v>
      </c>
      <c r="AC94">
        <v>0</v>
      </c>
      <c r="AD94">
        <v>1</v>
      </c>
      <c r="AE94">
        <v>1</v>
      </c>
      <c r="AF94" t="s">
        <v>6</v>
      </c>
      <c r="AG94">
        <v>0.84</v>
      </c>
      <c r="AH94">
        <v>2</v>
      </c>
      <c r="AI94">
        <v>16670610</v>
      </c>
      <c r="AJ94">
        <v>108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ROW(Source!A94)</f>
        <v>94</v>
      </c>
      <c r="B95">
        <v>16670620</v>
      </c>
      <c r="C95">
        <v>16670609</v>
      </c>
      <c r="D95">
        <v>15165918</v>
      </c>
      <c r="E95">
        <v>1</v>
      </c>
      <c r="F95">
        <v>1</v>
      </c>
      <c r="G95">
        <v>1</v>
      </c>
      <c r="H95">
        <v>3</v>
      </c>
      <c r="I95" t="s">
        <v>467</v>
      </c>
      <c r="J95" t="s">
        <v>468</v>
      </c>
      <c r="K95" t="s">
        <v>469</v>
      </c>
      <c r="L95">
        <v>1346</v>
      </c>
      <c r="N95">
        <v>1009</v>
      </c>
      <c r="O95" t="s">
        <v>470</v>
      </c>
      <c r="P95" t="s">
        <v>470</v>
      </c>
      <c r="Q95">
        <v>1</v>
      </c>
      <c r="X95">
        <v>2.0000000000000001E-4</v>
      </c>
      <c r="Y95">
        <v>27.74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6</v>
      </c>
      <c r="AG95">
        <v>2.0000000000000001E-4</v>
      </c>
      <c r="AH95">
        <v>2</v>
      </c>
      <c r="AI95">
        <v>16670611</v>
      </c>
      <c r="AJ95">
        <v>109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ROW(Source!A94)</f>
        <v>94</v>
      </c>
      <c r="B96">
        <v>16670621</v>
      </c>
      <c r="C96">
        <v>16670609</v>
      </c>
      <c r="D96">
        <v>15170072</v>
      </c>
      <c r="E96">
        <v>1</v>
      </c>
      <c r="F96">
        <v>1</v>
      </c>
      <c r="G96">
        <v>1</v>
      </c>
      <c r="H96">
        <v>3</v>
      </c>
      <c r="I96" t="s">
        <v>471</v>
      </c>
      <c r="J96" t="s">
        <v>472</v>
      </c>
      <c r="K96" t="s">
        <v>473</v>
      </c>
      <c r="L96">
        <v>1355</v>
      </c>
      <c r="N96">
        <v>1010</v>
      </c>
      <c r="O96" t="s">
        <v>371</v>
      </c>
      <c r="P96" t="s">
        <v>371</v>
      </c>
      <c r="Q96">
        <v>100</v>
      </c>
      <c r="X96">
        <v>0.01</v>
      </c>
      <c r="Y96">
        <v>83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6</v>
      </c>
      <c r="AG96">
        <v>0.01</v>
      </c>
      <c r="AH96">
        <v>2</v>
      </c>
      <c r="AI96">
        <v>16670612</v>
      </c>
      <c r="AJ96">
        <v>110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ROW(Source!A94)</f>
        <v>94</v>
      </c>
      <c r="B97">
        <v>16670622</v>
      </c>
      <c r="C97">
        <v>16670609</v>
      </c>
      <c r="D97">
        <v>15171982</v>
      </c>
      <c r="E97">
        <v>1</v>
      </c>
      <c r="F97">
        <v>1</v>
      </c>
      <c r="G97">
        <v>1</v>
      </c>
      <c r="H97">
        <v>3</v>
      </c>
      <c r="I97" t="s">
        <v>474</v>
      </c>
      <c r="J97" t="s">
        <v>475</v>
      </c>
      <c r="K97" t="s">
        <v>476</v>
      </c>
      <c r="L97">
        <v>1348</v>
      </c>
      <c r="N97">
        <v>1009</v>
      </c>
      <c r="O97" t="s">
        <v>477</v>
      </c>
      <c r="P97" t="s">
        <v>477</v>
      </c>
      <c r="Q97">
        <v>1000</v>
      </c>
      <c r="X97">
        <v>1.0000000000000001E-5</v>
      </c>
      <c r="Y97">
        <v>729.98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6</v>
      </c>
      <c r="AG97">
        <v>1.0000000000000001E-5</v>
      </c>
      <c r="AH97">
        <v>2</v>
      </c>
      <c r="AI97">
        <v>16670613</v>
      </c>
      <c r="AJ97">
        <v>111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ROW(Source!A94)</f>
        <v>94</v>
      </c>
      <c r="B98">
        <v>16670623</v>
      </c>
      <c r="C98">
        <v>16670609</v>
      </c>
      <c r="D98">
        <v>15195043</v>
      </c>
      <c r="E98">
        <v>1</v>
      </c>
      <c r="F98">
        <v>1</v>
      </c>
      <c r="G98">
        <v>1</v>
      </c>
      <c r="H98">
        <v>3</v>
      </c>
      <c r="I98" t="s">
        <v>478</v>
      </c>
      <c r="J98" t="s">
        <v>479</v>
      </c>
      <c r="K98" t="s">
        <v>480</v>
      </c>
      <c r="L98">
        <v>1346</v>
      </c>
      <c r="N98">
        <v>1009</v>
      </c>
      <c r="O98" t="s">
        <v>470</v>
      </c>
      <c r="P98" t="s">
        <v>470</v>
      </c>
      <c r="Q98">
        <v>1</v>
      </c>
      <c r="X98">
        <v>2E-3</v>
      </c>
      <c r="Y98">
        <v>65.75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6</v>
      </c>
      <c r="AG98">
        <v>2E-3</v>
      </c>
      <c r="AH98">
        <v>2</v>
      </c>
      <c r="AI98">
        <v>16670614</v>
      </c>
      <c r="AJ98">
        <v>112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ROW(Source!A94)</f>
        <v>94</v>
      </c>
      <c r="B99">
        <v>16670624</v>
      </c>
      <c r="C99">
        <v>16670609</v>
      </c>
      <c r="D99">
        <v>15202502</v>
      </c>
      <c r="E99">
        <v>1</v>
      </c>
      <c r="F99">
        <v>1</v>
      </c>
      <c r="G99">
        <v>1</v>
      </c>
      <c r="H99">
        <v>3</v>
      </c>
      <c r="I99" t="s">
        <v>511</v>
      </c>
      <c r="J99" t="s">
        <v>512</v>
      </c>
      <c r="K99" t="s">
        <v>513</v>
      </c>
      <c r="L99">
        <v>1346</v>
      </c>
      <c r="N99">
        <v>1009</v>
      </c>
      <c r="O99" t="s">
        <v>470</v>
      </c>
      <c r="P99" t="s">
        <v>470</v>
      </c>
      <c r="Q99">
        <v>1</v>
      </c>
      <c r="X99">
        <v>5.0000000000000001E-3</v>
      </c>
      <c r="Y99">
        <v>28.93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6</v>
      </c>
      <c r="AG99">
        <v>5.0000000000000001E-3</v>
      </c>
      <c r="AH99">
        <v>2</v>
      </c>
      <c r="AI99">
        <v>16670615</v>
      </c>
      <c r="AJ99">
        <v>113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ROW(Source!A94)</f>
        <v>94</v>
      </c>
      <c r="B100">
        <v>16670625</v>
      </c>
      <c r="C100">
        <v>16670609</v>
      </c>
      <c r="D100">
        <v>15164559</v>
      </c>
      <c r="E100">
        <v>17</v>
      </c>
      <c r="F100">
        <v>1</v>
      </c>
      <c r="G100">
        <v>1</v>
      </c>
      <c r="H100">
        <v>3</v>
      </c>
      <c r="I100" t="s">
        <v>481</v>
      </c>
      <c r="J100" t="s">
        <v>6</v>
      </c>
      <c r="K100" t="s">
        <v>482</v>
      </c>
      <c r="L100">
        <v>1374</v>
      </c>
      <c r="N100">
        <v>1013</v>
      </c>
      <c r="O100" t="s">
        <v>483</v>
      </c>
      <c r="P100" t="s">
        <v>483</v>
      </c>
      <c r="Q100">
        <v>1</v>
      </c>
      <c r="X100">
        <v>0.16</v>
      </c>
      <c r="Y100">
        <v>1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6</v>
      </c>
      <c r="AG100">
        <v>0.16</v>
      </c>
      <c r="AH100">
        <v>2</v>
      </c>
      <c r="AI100">
        <v>16670616</v>
      </c>
      <c r="AJ100">
        <v>115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ROW(Source!A99)</f>
        <v>99</v>
      </c>
      <c r="B101">
        <v>16670634</v>
      </c>
      <c r="C101">
        <v>16670628</v>
      </c>
      <c r="D101">
        <v>15436556</v>
      </c>
      <c r="E101">
        <v>1</v>
      </c>
      <c r="F101">
        <v>1</v>
      </c>
      <c r="G101">
        <v>1</v>
      </c>
      <c r="H101">
        <v>1</v>
      </c>
      <c r="I101" t="s">
        <v>464</v>
      </c>
      <c r="J101" t="s">
        <v>6</v>
      </c>
      <c r="K101" t="s">
        <v>465</v>
      </c>
      <c r="L101">
        <v>1191</v>
      </c>
      <c r="N101">
        <v>1013</v>
      </c>
      <c r="O101" t="s">
        <v>466</v>
      </c>
      <c r="P101" t="s">
        <v>466</v>
      </c>
      <c r="Q101">
        <v>1</v>
      </c>
      <c r="X101">
        <v>2</v>
      </c>
      <c r="Y101">
        <v>0</v>
      </c>
      <c r="Z101">
        <v>0</v>
      </c>
      <c r="AA101">
        <v>0</v>
      </c>
      <c r="AB101">
        <v>9.6199999999999992</v>
      </c>
      <c r="AC101">
        <v>0</v>
      </c>
      <c r="AD101">
        <v>1</v>
      </c>
      <c r="AE101">
        <v>1</v>
      </c>
      <c r="AF101" t="s">
        <v>6</v>
      </c>
      <c r="AG101">
        <v>2</v>
      </c>
      <c r="AH101">
        <v>2</v>
      </c>
      <c r="AI101">
        <v>16670629</v>
      </c>
      <c r="AJ101">
        <v>117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ROW(Source!A99)</f>
        <v>99</v>
      </c>
      <c r="B102">
        <v>16670635</v>
      </c>
      <c r="C102">
        <v>16670628</v>
      </c>
      <c r="D102">
        <v>15167589</v>
      </c>
      <c r="E102">
        <v>1</v>
      </c>
      <c r="F102">
        <v>1</v>
      </c>
      <c r="G102">
        <v>1</v>
      </c>
      <c r="H102">
        <v>3</v>
      </c>
      <c r="I102" t="s">
        <v>490</v>
      </c>
      <c r="J102" t="s">
        <v>491</v>
      </c>
      <c r="K102" t="s">
        <v>492</v>
      </c>
      <c r="L102">
        <v>1346</v>
      </c>
      <c r="N102">
        <v>1009</v>
      </c>
      <c r="O102" t="s">
        <v>470</v>
      </c>
      <c r="P102" t="s">
        <v>470</v>
      </c>
      <c r="Q102">
        <v>1</v>
      </c>
      <c r="X102">
        <v>1.4999999999999999E-2</v>
      </c>
      <c r="Y102">
        <v>91.29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6</v>
      </c>
      <c r="AG102">
        <v>1.4999999999999999E-2</v>
      </c>
      <c r="AH102">
        <v>2</v>
      </c>
      <c r="AI102">
        <v>16670630</v>
      </c>
      <c r="AJ102">
        <v>118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ROW(Source!A99)</f>
        <v>99</v>
      </c>
      <c r="B103">
        <v>16670636</v>
      </c>
      <c r="C103">
        <v>16670628</v>
      </c>
      <c r="D103">
        <v>15195043</v>
      </c>
      <c r="E103">
        <v>1</v>
      </c>
      <c r="F103">
        <v>1</v>
      </c>
      <c r="G103">
        <v>1</v>
      </c>
      <c r="H103">
        <v>3</v>
      </c>
      <c r="I103" t="s">
        <v>478</v>
      </c>
      <c r="J103" t="s">
        <v>479</v>
      </c>
      <c r="K103" t="s">
        <v>480</v>
      </c>
      <c r="L103">
        <v>1346</v>
      </c>
      <c r="N103">
        <v>1009</v>
      </c>
      <c r="O103" t="s">
        <v>470</v>
      </c>
      <c r="P103" t="s">
        <v>470</v>
      </c>
      <c r="Q103">
        <v>1</v>
      </c>
      <c r="X103">
        <v>5.0000000000000001E-3</v>
      </c>
      <c r="Y103">
        <v>65.75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6</v>
      </c>
      <c r="AG103">
        <v>5.0000000000000001E-3</v>
      </c>
      <c r="AH103">
        <v>2</v>
      </c>
      <c r="AI103">
        <v>16670631</v>
      </c>
      <c r="AJ103">
        <v>119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ROW(Source!A99)</f>
        <v>99</v>
      </c>
      <c r="B104">
        <v>16670637</v>
      </c>
      <c r="C104">
        <v>16670628</v>
      </c>
      <c r="D104">
        <v>15164559</v>
      </c>
      <c r="E104">
        <v>17</v>
      </c>
      <c r="F104">
        <v>1</v>
      </c>
      <c r="G104">
        <v>1</v>
      </c>
      <c r="H104">
        <v>3</v>
      </c>
      <c r="I104" t="s">
        <v>481</v>
      </c>
      <c r="J104" t="s">
        <v>6</v>
      </c>
      <c r="K104" t="s">
        <v>482</v>
      </c>
      <c r="L104">
        <v>1374</v>
      </c>
      <c r="N104">
        <v>1013</v>
      </c>
      <c r="O104" t="s">
        <v>483</v>
      </c>
      <c r="P104" t="s">
        <v>483</v>
      </c>
      <c r="Q104">
        <v>1</v>
      </c>
      <c r="X104">
        <v>0.38</v>
      </c>
      <c r="Y104">
        <v>1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6</v>
      </c>
      <c r="AG104">
        <v>0.38</v>
      </c>
      <c r="AH104">
        <v>2</v>
      </c>
      <c r="AI104">
        <v>16670632</v>
      </c>
      <c r="AJ104">
        <v>121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ROW(Source!A100)</f>
        <v>100</v>
      </c>
      <c r="B105">
        <v>16670634</v>
      </c>
      <c r="C105">
        <v>16670628</v>
      </c>
      <c r="D105">
        <v>15436556</v>
      </c>
      <c r="E105">
        <v>1</v>
      </c>
      <c r="F105">
        <v>1</v>
      </c>
      <c r="G105">
        <v>1</v>
      </c>
      <c r="H105">
        <v>1</v>
      </c>
      <c r="I105" t="s">
        <v>464</v>
      </c>
      <c r="J105" t="s">
        <v>6</v>
      </c>
      <c r="K105" t="s">
        <v>465</v>
      </c>
      <c r="L105">
        <v>1191</v>
      </c>
      <c r="N105">
        <v>1013</v>
      </c>
      <c r="O105" t="s">
        <v>466</v>
      </c>
      <c r="P105" t="s">
        <v>466</v>
      </c>
      <c r="Q105">
        <v>1</v>
      </c>
      <c r="X105">
        <v>2</v>
      </c>
      <c r="Y105">
        <v>0</v>
      </c>
      <c r="Z105">
        <v>0</v>
      </c>
      <c r="AA105">
        <v>0</v>
      </c>
      <c r="AB105">
        <v>9.6199999999999992</v>
      </c>
      <c r="AC105">
        <v>0</v>
      </c>
      <c r="AD105">
        <v>1</v>
      </c>
      <c r="AE105">
        <v>1</v>
      </c>
      <c r="AF105" t="s">
        <v>6</v>
      </c>
      <c r="AG105">
        <v>2</v>
      </c>
      <c r="AH105">
        <v>2</v>
      </c>
      <c r="AI105">
        <v>16670629</v>
      </c>
      <c r="AJ105">
        <v>122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ROW(Source!A100)</f>
        <v>100</v>
      </c>
      <c r="B106">
        <v>16670635</v>
      </c>
      <c r="C106">
        <v>16670628</v>
      </c>
      <c r="D106">
        <v>15167589</v>
      </c>
      <c r="E106">
        <v>1</v>
      </c>
      <c r="F106">
        <v>1</v>
      </c>
      <c r="G106">
        <v>1</v>
      </c>
      <c r="H106">
        <v>3</v>
      </c>
      <c r="I106" t="s">
        <v>490</v>
      </c>
      <c r="J106" t="s">
        <v>491</v>
      </c>
      <c r="K106" t="s">
        <v>492</v>
      </c>
      <c r="L106">
        <v>1346</v>
      </c>
      <c r="N106">
        <v>1009</v>
      </c>
      <c r="O106" t="s">
        <v>470</v>
      </c>
      <c r="P106" t="s">
        <v>470</v>
      </c>
      <c r="Q106">
        <v>1</v>
      </c>
      <c r="X106">
        <v>1.4999999999999999E-2</v>
      </c>
      <c r="Y106">
        <v>91.29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6</v>
      </c>
      <c r="AG106">
        <v>1.4999999999999999E-2</v>
      </c>
      <c r="AH106">
        <v>2</v>
      </c>
      <c r="AI106">
        <v>16670630</v>
      </c>
      <c r="AJ106">
        <v>123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ROW(Source!A100)</f>
        <v>100</v>
      </c>
      <c r="B107">
        <v>16670636</v>
      </c>
      <c r="C107">
        <v>16670628</v>
      </c>
      <c r="D107">
        <v>15195043</v>
      </c>
      <c r="E107">
        <v>1</v>
      </c>
      <c r="F107">
        <v>1</v>
      </c>
      <c r="G107">
        <v>1</v>
      </c>
      <c r="H107">
        <v>3</v>
      </c>
      <c r="I107" t="s">
        <v>478</v>
      </c>
      <c r="J107" t="s">
        <v>479</v>
      </c>
      <c r="K107" t="s">
        <v>480</v>
      </c>
      <c r="L107">
        <v>1346</v>
      </c>
      <c r="N107">
        <v>1009</v>
      </c>
      <c r="O107" t="s">
        <v>470</v>
      </c>
      <c r="P107" t="s">
        <v>470</v>
      </c>
      <c r="Q107">
        <v>1</v>
      </c>
      <c r="X107">
        <v>5.0000000000000001E-3</v>
      </c>
      <c r="Y107">
        <v>65.75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6</v>
      </c>
      <c r="AG107">
        <v>5.0000000000000001E-3</v>
      </c>
      <c r="AH107">
        <v>2</v>
      </c>
      <c r="AI107">
        <v>16670631</v>
      </c>
      <c r="AJ107">
        <v>124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ROW(Source!A100)</f>
        <v>100</v>
      </c>
      <c r="B108">
        <v>16670637</v>
      </c>
      <c r="C108">
        <v>16670628</v>
      </c>
      <c r="D108">
        <v>15164559</v>
      </c>
      <c r="E108">
        <v>17</v>
      </c>
      <c r="F108">
        <v>1</v>
      </c>
      <c r="G108">
        <v>1</v>
      </c>
      <c r="H108">
        <v>3</v>
      </c>
      <c r="I108" t="s">
        <v>481</v>
      </c>
      <c r="J108" t="s">
        <v>6</v>
      </c>
      <c r="K108" t="s">
        <v>482</v>
      </c>
      <c r="L108">
        <v>1374</v>
      </c>
      <c r="N108">
        <v>1013</v>
      </c>
      <c r="O108" t="s">
        <v>483</v>
      </c>
      <c r="P108" t="s">
        <v>483</v>
      </c>
      <c r="Q108">
        <v>1</v>
      </c>
      <c r="X108">
        <v>0.38</v>
      </c>
      <c r="Y108">
        <v>1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0</v>
      </c>
      <c r="AF108" t="s">
        <v>6</v>
      </c>
      <c r="AG108">
        <v>0.38</v>
      </c>
      <c r="AH108">
        <v>2</v>
      </c>
      <c r="AI108">
        <v>16670632</v>
      </c>
      <c r="AJ108">
        <v>126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ROW(Source!A103)</f>
        <v>103</v>
      </c>
      <c r="B109">
        <v>16670649</v>
      </c>
      <c r="C109">
        <v>16670639</v>
      </c>
      <c r="D109">
        <v>15436556</v>
      </c>
      <c r="E109">
        <v>1</v>
      </c>
      <c r="F109">
        <v>1</v>
      </c>
      <c r="G109">
        <v>1</v>
      </c>
      <c r="H109">
        <v>1</v>
      </c>
      <c r="I109" t="s">
        <v>464</v>
      </c>
      <c r="J109" t="s">
        <v>6</v>
      </c>
      <c r="K109" t="s">
        <v>465</v>
      </c>
      <c r="L109">
        <v>1191</v>
      </c>
      <c r="N109">
        <v>1013</v>
      </c>
      <c r="O109" t="s">
        <v>466</v>
      </c>
      <c r="P109" t="s">
        <v>466</v>
      </c>
      <c r="Q109">
        <v>1</v>
      </c>
      <c r="X109">
        <v>7</v>
      </c>
      <c r="Y109">
        <v>0</v>
      </c>
      <c r="Z109">
        <v>0</v>
      </c>
      <c r="AA109">
        <v>0</v>
      </c>
      <c r="AB109">
        <v>9.6199999999999992</v>
      </c>
      <c r="AC109">
        <v>0</v>
      </c>
      <c r="AD109">
        <v>1</v>
      </c>
      <c r="AE109">
        <v>1</v>
      </c>
      <c r="AF109" t="s">
        <v>6</v>
      </c>
      <c r="AG109">
        <v>7</v>
      </c>
      <c r="AH109">
        <v>2</v>
      </c>
      <c r="AI109">
        <v>16670640</v>
      </c>
      <c r="AJ109">
        <v>127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ROW(Source!A103)</f>
        <v>103</v>
      </c>
      <c r="B110">
        <v>16670650</v>
      </c>
      <c r="C110">
        <v>16670639</v>
      </c>
      <c r="D110">
        <v>15167589</v>
      </c>
      <c r="E110">
        <v>1</v>
      </c>
      <c r="F110">
        <v>1</v>
      </c>
      <c r="G110">
        <v>1</v>
      </c>
      <c r="H110">
        <v>3</v>
      </c>
      <c r="I110" t="s">
        <v>490</v>
      </c>
      <c r="J110" t="s">
        <v>491</v>
      </c>
      <c r="K110" t="s">
        <v>492</v>
      </c>
      <c r="L110">
        <v>1346</v>
      </c>
      <c r="N110">
        <v>1009</v>
      </c>
      <c r="O110" t="s">
        <v>470</v>
      </c>
      <c r="P110" t="s">
        <v>470</v>
      </c>
      <c r="Q110">
        <v>1</v>
      </c>
      <c r="X110">
        <v>6.0000000000000001E-3</v>
      </c>
      <c r="Y110">
        <v>91.29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6</v>
      </c>
      <c r="AG110">
        <v>6.0000000000000001E-3</v>
      </c>
      <c r="AH110">
        <v>2</v>
      </c>
      <c r="AI110">
        <v>16670641</v>
      </c>
      <c r="AJ110">
        <v>128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ROW(Source!A103)</f>
        <v>103</v>
      </c>
      <c r="B111">
        <v>16670651</v>
      </c>
      <c r="C111">
        <v>16670639</v>
      </c>
      <c r="D111">
        <v>15170992</v>
      </c>
      <c r="E111">
        <v>1</v>
      </c>
      <c r="F111">
        <v>1</v>
      </c>
      <c r="G111">
        <v>1</v>
      </c>
      <c r="H111">
        <v>3</v>
      </c>
      <c r="I111" t="s">
        <v>514</v>
      </c>
      <c r="J111" t="s">
        <v>515</v>
      </c>
      <c r="K111" t="s">
        <v>516</v>
      </c>
      <c r="L111">
        <v>1346</v>
      </c>
      <c r="N111">
        <v>1009</v>
      </c>
      <c r="O111" t="s">
        <v>470</v>
      </c>
      <c r="P111" t="s">
        <v>470</v>
      </c>
      <c r="Q111">
        <v>1</v>
      </c>
      <c r="X111">
        <v>2E-3</v>
      </c>
      <c r="Y111">
        <v>155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0</v>
      </c>
      <c r="AF111" t="s">
        <v>6</v>
      </c>
      <c r="AG111">
        <v>2E-3</v>
      </c>
      <c r="AH111">
        <v>2</v>
      </c>
      <c r="AI111">
        <v>16670642</v>
      </c>
      <c r="AJ111">
        <v>129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ROW(Source!A103)</f>
        <v>103</v>
      </c>
      <c r="B112">
        <v>16670652</v>
      </c>
      <c r="C112">
        <v>16670639</v>
      </c>
      <c r="D112">
        <v>15195043</v>
      </c>
      <c r="E112">
        <v>1</v>
      </c>
      <c r="F112">
        <v>1</v>
      </c>
      <c r="G112">
        <v>1</v>
      </c>
      <c r="H112">
        <v>3</v>
      </c>
      <c r="I112" t="s">
        <v>478</v>
      </c>
      <c r="J112" t="s">
        <v>479</v>
      </c>
      <c r="K112" t="s">
        <v>480</v>
      </c>
      <c r="L112">
        <v>1346</v>
      </c>
      <c r="N112">
        <v>1009</v>
      </c>
      <c r="O112" t="s">
        <v>470</v>
      </c>
      <c r="P112" t="s">
        <v>470</v>
      </c>
      <c r="Q112">
        <v>1</v>
      </c>
      <c r="X112">
        <v>1.2E-2</v>
      </c>
      <c r="Y112">
        <v>65.75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6</v>
      </c>
      <c r="AG112">
        <v>1.2E-2</v>
      </c>
      <c r="AH112">
        <v>2</v>
      </c>
      <c r="AI112">
        <v>16670643</v>
      </c>
      <c r="AJ112">
        <v>130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ROW(Source!A103)</f>
        <v>103</v>
      </c>
      <c r="B113">
        <v>16670653</v>
      </c>
      <c r="C113">
        <v>16670639</v>
      </c>
      <c r="D113">
        <v>15225376</v>
      </c>
      <c r="E113">
        <v>1</v>
      </c>
      <c r="F113">
        <v>1</v>
      </c>
      <c r="G113">
        <v>1</v>
      </c>
      <c r="H113">
        <v>3</v>
      </c>
      <c r="I113" t="s">
        <v>517</v>
      </c>
      <c r="J113" t="s">
        <v>518</v>
      </c>
      <c r="K113" t="s">
        <v>519</v>
      </c>
      <c r="L113">
        <v>1477</v>
      </c>
      <c r="N113">
        <v>1013</v>
      </c>
      <c r="O113" t="s">
        <v>314</v>
      </c>
      <c r="P113" t="s">
        <v>316</v>
      </c>
      <c r="Q113">
        <v>1</v>
      </c>
      <c r="X113">
        <v>0.06</v>
      </c>
      <c r="Y113">
        <v>3005.8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6</v>
      </c>
      <c r="AG113">
        <v>0.06</v>
      </c>
      <c r="AH113">
        <v>2</v>
      </c>
      <c r="AI113">
        <v>16670644</v>
      </c>
      <c r="AJ113">
        <v>131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ROW(Source!A103)</f>
        <v>103</v>
      </c>
      <c r="B114">
        <v>16670654</v>
      </c>
      <c r="C114">
        <v>16670639</v>
      </c>
      <c r="D114">
        <v>15164559</v>
      </c>
      <c r="E114">
        <v>17</v>
      </c>
      <c r="F114">
        <v>1</v>
      </c>
      <c r="G114">
        <v>1</v>
      </c>
      <c r="H114">
        <v>3</v>
      </c>
      <c r="I114" t="s">
        <v>481</v>
      </c>
      <c r="J114" t="s">
        <v>6</v>
      </c>
      <c r="K114" t="s">
        <v>482</v>
      </c>
      <c r="L114">
        <v>1374</v>
      </c>
      <c r="N114">
        <v>1013</v>
      </c>
      <c r="O114" t="s">
        <v>483</v>
      </c>
      <c r="P114" t="s">
        <v>483</v>
      </c>
      <c r="Q114">
        <v>1</v>
      </c>
      <c r="X114">
        <v>1.35</v>
      </c>
      <c r="Y114">
        <v>1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6</v>
      </c>
      <c r="AG114">
        <v>1.35</v>
      </c>
      <c r="AH114">
        <v>2</v>
      </c>
      <c r="AI114">
        <v>16670645</v>
      </c>
      <c r="AJ114">
        <v>132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ROW(Source!A104)</f>
        <v>104</v>
      </c>
      <c r="B115">
        <v>16670649</v>
      </c>
      <c r="C115">
        <v>16670639</v>
      </c>
      <c r="D115">
        <v>15436556</v>
      </c>
      <c r="E115">
        <v>1</v>
      </c>
      <c r="F115">
        <v>1</v>
      </c>
      <c r="G115">
        <v>1</v>
      </c>
      <c r="H115">
        <v>1</v>
      </c>
      <c r="I115" t="s">
        <v>464</v>
      </c>
      <c r="J115" t="s">
        <v>6</v>
      </c>
      <c r="K115" t="s">
        <v>465</v>
      </c>
      <c r="L115">
        <v>1191</v>
      </c>
      <c r="N115">
        <v>1013</v>
      </c>
      <c r="O115" t="s">
        <v>466</v>
      </c>
      <c r="P115" t="s">
        <v>466</v>
      </c>
      <c r="Q115">
        <v>1</v>
      </c>
      <c r="X115">
        <v>7</v>
      </c>
      <c r="Y115">
        <v>0</v>
      </c>
      <c r="Z115">
        <v>0</v>
      </c>
      <c r="AA115">
        <v>0</v>
      </c>
      <c r="AB115">
        <v>9.6199999999999992</v>
      </c>
      <c r="AC115">
        <v>0</v>
      </c>
      <c r="AD115">
        <v>1</v>
      </c>
      <c r="AE115">
        <v>1</v>
      </c>
      <c r="AF115" t="s">
        <v>6</v>
      </c>
      <c r="AG115">
        <v>7</v>
      </c>
      <c r="AH115">
        <v>2</v>
      </c>
      <c r="AI115">
        <v>16670640</v>
      </c>
      <c r="AJ115">
        <v>136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ROW(Source!A104)</f>
        <v>104</v>
      </c>
      <c r="B116">
        <v>16670650</v>
      </c>
      <c r="C116">
        <v>16670639</v>
      </c>
      <c r="D116">
        <v>15167589</v>
      </c>
      <c r="E116">
        <v>1</v>
      </c>
      <c r="F116">
        <v>1</v>
      </c>
      <c r="G116">
        <v>1</v>
      </c>
      <c r="H116">
        <v>3</v>
      </c>
      <c r="I116" t="s">
        <v>490</v>
      </c>
      <c r="J116" t="s">
        <v>491</v>
      </c>
      <c r="K116" t="s">
        <v>492</v>
      </c>
      <c r="L116">
        <v>1346</v>
      </c>
      <c r="N116">
        <v>1009</v>
      </c>
      <c r="O116" t="s">
        <v>470</v>
      </c>
      <c r="P116" t="s">
        <v>470</v>
      </c>
      <c r="Q116">
        <v>1</v>
      </c>
      <c r="X116">
        <v>6.0000000000000001E-3</v>
      </c>
      <c r="Y116">
        <v>91.29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6</v>
      </c>
      <c r="AG116">
        <v>6.0000000000000001E-3</v>
      </c>
      <c r="AH116">
        <v>2</v>
      </c>
      <c r="AI116">
        <v>16670641</v>
      </c>
      <c r="AJ116">
        <v>137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ROW(Source!A104)</f>
        <v>104</v>
      </c>
      <c r="B117">
        <v>16670651</v>
      </c>
      <c r="C117">
        <v>16670639</v>
      </c>
      <c r="D117">
        <v>15170992</v>
      </c>
      <c r="E117">
        <v>1</v>
      </c>
      <c r="F117">
        <v>1</v>
      </c>
      <c r="G117">
        <v>1</v>
      </c>
      <c r="H117">
        <v>3</v>
      </c>
      <c r="I117" t="s">
        <v>514</v>
      </c>
      <c r="J117" t="s">
        <v>515</v>
      </c>
      <c r="K117" t="s">
        <v>516</v>
      </c>
      <c r="L117">
        <v>1346</v>
      </c>
      <c r="N117">
        <v>1009</v>
      </c>
      <c r="O117" t="s">
        <v>470</v>
      </c>
      <c r="P117" t="s">
        <v>470</v>
      </c>
      <c r="Q117">
        <v>1</v>
      </c>
      <c r="X117">
        <v>2E-3</v>
      </c>
      <c r="Y117">
        <v>155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6</v>
      </c>
      <c r="AG117">
        <v>2E-3</v>
      </c>
      <c r="AH117">
        <v>2</v>
      </c>
      <c r="AI117">
        <v>16670642</v>
      </c>
      <c r="AJ117">
        <v>138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ROW(Source!A104)</f>
        <v>104</v>
      </c>
      <c r="B118">
        <v>16670652</v>
      </c>
      <c r="C118">
        <v>16670639</v>
      </c>
      <c r="D118">
        <v>15195043</v>
      </c>
      <c r="E118">
        <v>1</v>
      </c>
      <c r="F118">
        <v>1</v>
      </c>
      <c r="G118">
        <v>1</v>
      </c>
      <c r="H118">
        <v>3</v>
      </c>
      <c r="I118" t="s">
        <v>478</v>
      </c>
      <c r="J118" t="s">
        <v>479</v>
      </c>
      <c r="K118" t="s">
        <v>480</v>
      </c>
      <c r="L118">
        <v>1346</v>
      </c>
      <c r="N118">
        <v>1009</v>
      </c>
      <c r="O118" t="s">
        <v>470</v>
      </c>
      <c r="P118" t="s">
        <v>470</v>
      </c>
      <c r="Q118">
        <v>1</v>
      </c>
      <c r="X118">
        <v>1.2E-2</v>
      </c>
      <c r="Y118">
        <v>65.75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6</v>
      </c>
      <c r="AG118">
        <v>1.2E-2</v>
      </c>
      <c r="AH118">
        <v>2</v>
      </c>
      <c r="AI118">
        <v>16670643</v>
      </c>
      <c r="AJ118">
        <v>139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ROW(Source!A104)</f>
        <v>104</v>
      </c>
      <c r="B119">
        <v>16670653</v>
      </c>
      <c r="C119">
        <v>16670639</v>
      </c>
      <c r="D119">
        <v>15225376</v>
      </c>
      <c r="E119">
        <v>1</v>
      </c>
      <c r="F119">
        <v>1</v>
      </c>
      <c r="G119">
        <v>1</v>
      </c>
      <c r="H119">
        <v>3</v>
      </c>
      <c r="I119" t="s">
        <v>517</v>
      </c>
      <c r="J119" t="s">
        <v>518</v>
      </c>
      <c r="K119" t="s">
        <v>519</v>
      </c>
      <c r="L119">
        <v>1477</v>
      </c>
      <c r="N119">
        <v>1013</v>
      </c>
      <c r="O119" t="s">
        <v>314</v>
      </c>
      <c r="P119" t="s">
        <v>316</v>
      </c>
      <c r="Q119">
        <v>1</v>
      </c>
      <c r="X119">
        <v>0.06</v>
      </c>
      <c r="Y119">
        <v>3005.8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0</v>
      </c>
      <c r="AF119" t="s">
        <v>6</v>
      </c>
      <c r="AG119">
        <v>0.06</v>
      </c>
      <c r="AH119">
        <v>2</v>
      </c>
      <c r="AI119">
        <v>16670644</v>
      </c>
      <c r="AJ119">
        <v>140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ROW(Source!A104)</f>
        <v>104</v>
      </c>
      <c r="B120">
        <v>16670654</v>
      </c>
      <c r="C120">
        <v>16670639</v>
      </c>
      <c r="D120">
        <v>15164559</v>
      </c>
      <c r="E120">
        <v>17</v>
      </c>
      <c r="F120">
        <v>1</v>
      </c>
      <c r="G120">
        <v>1</v>
      </c>
      <c r="H120">
        <v>3</v>
      </c>
      <c r="I120" t="s">
        <v>481</v>
      </c>
      <c r="J120" t="s">
        <v>6</v>
      </c>
      <c r="K120" t="s">
        <v>482</v>
      </c>
      <c r="L120">
        <v>1374</v>
      </c>
      <c r="N120">
        <v>1013</v>
      </c>
      <c r="O120" t="s">
        <v>483</v>
      </c>
      <c r="P120" t="s">
        <v>483</v>
      </c>
      <c r="Q120">
        <v>1</v>
      </c>
      <c r="X120">
        <v>1.35</v>
      </c>
      <c r="Y120">
        <v>1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6</v>
      </c>
      <c r="AG120">
        <v>1.35</v>
      </c>
      <c r="AH120">
        <v>2</v>
      </c>
      <c r="AI120">
        <v>16670645</v>
      </c>
      <c r="AJ120">
        <v>141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ROW(Source!A111)</f>
        <v>111</v>
      </c>
      <c r="B121">
        <v>16670666</v>
      </c>
      <c r="C121">
        <v>16670658</v>
      </c>
      <c r="D121">
        <v>15438406</v>
      </c>
      <c r="E121">
        <v>1</v>
      </c>
      <c r="F121">
        <v>1</v>
      </c>
      <c r="G121">
        <v>1</v>
      </c>
      <c r="H121">
        <v>1</v>
      </c>
      <c r="I121" t="s">
        <v>486</v>
      </c>
      <c r="J121" t="s">
        <v>6</v>
      </c>
      <c r="K121" t="s">
        <v>487</v>
      </c>
      <c r="L121">
        <v>1191</v>
      </c>
      <c r="N121">
        <v>1013</v>
      </c>
      <c r="O121" t="s">
        <v>466</v>
      </c>
      <c r="P121" t="s">
        <v>466</v>
      </c>
      <c r="Q121">
        <v>1</v>
      </c>
      <c r="X121">
        <v>3.6</v>
      </c>
      <c r="Y121">
        <v>0</v>
      </c>
      <c r="Z121">
        <v>0</v>
      </c>
      <c r="AA121">
        <v>0</v>
      </c>
      <c r="AB121">
        <v>10.210000000000001</v>
      </c>
      <c r="AC121">
        <v>0</v>
      </c>
      <c r="AD121">
        <v>1</v>
      </c>
      <c r="AE121">
        <v>1</v>
      </c>
      <c r="AF121" t="s">
        <v>6</v>
      </c>
      <c r="AG121">
        <v>3.6</v>
      </c>
      <c r="AH121">
        <v>2</v>
      </c>
      <c r="AI121">
        <v>16670659</v>
      </c>
      <c r="AJ121">
        <v>145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ROW(Source!A111)</f>
        <v>111</v>
      </c>
      <c r="B122">
        <v>16670667</v>
      </c>
      <c r="C122">
        <v>16670658</v>
      </c>
      <c r="D122">
        <v>15165918</v>
      </c>
      <c r="E122">
        <v>1</v>
      </c>
      <c r="F122">
        <v>1</v>
      </c>
      <c r="G122">
        <v>1</v>
      </c>
      <c r="H122">
        <v>3</v>
      </c>
      <c r="I122" t="s">
        <v>467</v>
      </c>
      <c r="J122" t="s">
        <v>468</v>
      </c>
      <c r="K122" t="s">
        <v>469</v>
      </c>
      <c r="L122">
        <v>1346</v>
      </c>
      <c r="N122">
        <v>1009</v>
      </c>
      <c r="O122" t="s">
        <v>470</v>
      </c>
      <c r="P122" t="s">
        <v>470</v>
      </c>
      <c r="Q122">
        <v>1</v>
      </c>
      <c r="X122">
        <v>1.6000000000000001E-3</v>
      </c>
      <c r="Y122">
        <v>27.74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6</v>
      </c>
      <c r="AG122">
        <v>1.6000000000000001E-3</v>
      </c>
      <c r="AH122">
        <v>2</v>
      </c>
      <c r="AI122">
        <v>16670660</v>
      </c>
      <c r="AJ122">
        <v>146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ROW(Source!A111)</f>
        <v>111</v>
      </c>
      <c r="B123">
        <v>16670668</v>
      </c>
      <c r="C123">
        <v>16670658</v>
      </c>
      <c r="D123">
        <v>15170072</v>
      </c>
      <c r="E123">
        <v>1</v>
      </c>
      <c r="F123">
        <v>1</v>
      </c>
      <c r="G123">
        <v>1</v>
      </c>
      <c r="H123">
        <v>3</v>
      </c>
      <c r="I123" t="s">
        <v>471</v>
      </c>
      <c r="J123" t="s">
        <v>472</v>
      </c>
      <c r="K123" t="s">
        <v>473</v>
      </c>
      <c r="L123">
        <v>1355</v>
      </c>
      <c r="N123">
        <v>1010</v>
      </c>
      <c r="O123" t="s">
        <v>371</v>
      </c>
      <c r="P123" t="s">
        <v>371</v>
      </c>
      <c r="Q123">
        <v>100</v>
      </c>
      <c r="X123">
        <v>0.03</v>
      </c>
      <c r="Y123">
        <v>83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6</v>
      </c>
      <c r="AG123">
        <v>0.03</v>
      </c>
      <c r="AH123">
        <v>2</v>
      </c>
      <c r="AI123">
        <v>16670661</v>
      </c>
      <c r="AJ123">
        <v>147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ROW(Source!A111)</f>
        <v>111</v>
      </c>
      <c r="B124">
        <v>16670669</v>
      </c>
      <c r="C124">
        <v>16670658</v>
      </c>
      <c r="D124">
        <v>15171982</v>
      </c>
      <c r="E124">
        <v>1</v>
      </c>
      <c r="F124">
        <v>1</v>
      </c>
      <c r="G124">
        <v>1</v>
      </c>
      <c r="H124">
        <v>3</v>
      </c>
      <c r="I124" t="s">
        <v>474</v>
      </c>
      <c r="J124" t="s">
        <v>475</v>
      </c>
      <c r="K124" t="s">
        <v>476</v>
      </c>
      <c r="L124">
        <v>1348</v>
      </c>
      <c r="N124">
        <v>1009</v>
      </c>
      <c r="O124" t="s">
        <v>477</v>
      </c>
      <c r="P124" t="s">
        <v>477</v>
      </c>
      <c r="Q124">
        <v>1000</v>
      </c>
      <c r="X124">
        <v>2.0000000000000002E-5</v>
      </c>
      <c r="Y124">
        <v>729.98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6</v>
      </c>
      <c r="AG124">
        <v>2.0000000000000002E-5</v>
      </c>
      <c r="AH124">
        <v>2</v>
      </c>
      <c r="AI124">
        <v>16670662</v>
      </c>
      <c r="AJ124">
        <v>148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ROW(Source!A111)</f>
        <v>111</v>
      </c>
      <c r="B125">
        <v>16670670</v>
      </c>
      <c r="C125">
        <v>16670658</v>
      </c>
      <c r="D125">
        <v>15195043</v>
      </c>
      <c r="E125">
        <v>1</v>
      </c>
      <c r="F125">
        <v>1</v>
      </c>
      <c r="G125">
        <v>1</v>
      </c>
      <c r="H125">
        <v>3</v>
      </c>
      <c r="I125" t="s">
        <v>478</v>
      </c>
      <c r="J125" t="s">
        <v>479</v>
      </c>
      <c r="K125" t="s">
        <v>480</v>
      </c>
      <c r="L125">
        <v>1346</v>
      </c>
      <c r="N125">
        <v>1009</v>
      </c>
      <c r="O125" t="s">
        <v>470</v>
      </c>
      <c r="P125" t="s">
        <v>470</v>
      </c>
      <c r="Q125">
        <v>1</v>
      </c>
      <c r="X125">
        <v>1.6E-2</v>
      </c>
      <c r="Y125">
        <v>65.75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6</v>
      </c>
      <c r="AG125">
        <v>1.6E-2</v>
      </c>
      <c r="AH125">
        <v>2</v>
      </c>
      <c r="AI125">
        <v>16670663</v>
      </c>
      <c r="AJ125">
        <v>149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ROW(Source!A111)</f>
        <v>111</v>
      </c>
      <c r="B126">
        <v>16670671</v>
      </c>
      <c r="C126">
        <v>16670658</v>
      </c>
      <c r="D126">
        <v>15164559</v>
      </c>
      <c r="E126">
        <v>17</v>
      </c>
      <c r="F126">
        <v>1</v>
      </c>
      <c r="G126">
        <v>1</v>
      </c>
      <c r="H126">
        <v>3</v>
      </c>
      <c r="I126" t="s">
        <v>481</v>
      </c>
      <c r="J126" t="s">
        <v>6</v>
      </c>
      <c r="K126" t="s">
        <v>482</v>
      </c>
      <c r="L126">
        <v>1374</v>
      </c>
      <c r="N126">
        <v>1013</v>
      </c>
      <c r="O126" t="s">
        <v>483</v>
      </c>
      <c r="P126" t="s">
        <v>483</v>
      </c>
      <c r="Q126">
        <v>1</v>
      </c>
      <c r="X126">
        <v>0.74</v>
      </c>
      <c r="Y126">
        <v>1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6</v>
      </c>
      <c r="AG126">
        <v>0.74</v>
      </c>
      <c r="AH126">
        <v>2</v>
      </c>
      <c r="AI126">
        <v>16670664</v>
      </c>
      <c r="AJ126">
        <v>151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ROW(Source!A112)</f>
        <v>112</v>
      </c>
      <c r="B127">
        <v>16670666</v>
      </c>
      <c r="C127">
        <v>16670658</v>
      </c>
      <c r="D127">
        <v>15438406</v>
      </c>
      <c r="E127">
        <v>1</v>
      </c>
      <c r="F127">
        <v>1</v>
      </c>
      <c r="G127">
        <v>1</v>
      </c>
      <c r="H127">
        <v>1</v>
      </c>
      <c r="I127" t="s">
        <v>486</v>
      </c>
      <c r="J127" t="s">
        <v>6</v>
      </c>
      <c r="K127" t="s">
        <v>487</v>
      </c>
      <c r="L127">
        <v>1191</v>
      </c>
      <c r="N127">
        <v>1013</v>
      </c>
      <c r="O127" t="s">
        <v>466</v>
      </c>
      <c r="P127" t="s">
        <v>466</v>
      </c>
      <c r="Q127">
        <v>1</v>
      </c>
      <c r="X127">
        <v>3.6</v>
      </c>
      <c r="Y127">
        <v>0</v>
      </c>
      <c r="Z127">
        <v>0</v>
      </c>
      <c r="AA127">
        <v>0</v>
      </c>
      <c r="AB127">
        <v>10.210000000000001</v>
      </c>
      <c r="AC127">
        <v>0</v>
      </c>
      <c r="AD127">
        <v>1</v>
      </c>
      <c r="AE127">
        <v>1</v>
      </c>
      <c r="AF127" t="s">
        <v>6</v>
      </c>
      <c r="AG127">
        <v>3.6</v>
      </c>
      <c r="AH127">
        <v>2</v>
      </c>
      <c r="AI127">
        <v>16670659</v>
      </c>
      <c r="AJ127">
        <v>152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ROW(Source!A112)</f>
        <v>112</v>
      </c>
      <c r="B128">
        <v>16670667</v>
      </c>
      <c r="C128">
        <v>16670658</v>
      </c>
      <c r="D128">
        <v>15165918</v>
      </c>
      <c r="E128">
        <v>1</v>
      </c>
      <c r="F128">
        <v>1</v>
      </c>
      <c r="G128">
        <v>1</v>
      </c>
      <c r="H128">
        <v>3</v>
      </c>
      <c r="I128" t="s">
        <v>467</v>
      </c>
      <c r="J128" t="s">
        <v>468</v>
      </c>
      <c r="K128" t="s">
        <v>469</v>
      </c>
      <c r="L128">
        <v>1346</v>
      </c>
      <c r="N128">
        <v>1009</v>
      </c>
      <c r="O128" t="s">
        <v>470</v>
      </c>
      <c r="P128" t="s">
        <v>470</v>
      </c>
      <c r="Q128">
        <v>1</v>
      </c>
      <c r="X128">
        <v>1.6000000000000001E-3</v>
      </c>
      <c r="Y128">
        <v>27.74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6</v>
      </c>
      <c r="AG128">
        <v>1.6000000000000001E-3</v>
      </c>
      <c r="AH128">
        <v>2</v>
      </c>
      <c r="AI128">
        <v>16670660</v>
      </c>
      <c r="AJ128">
        <v>153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ROW(Source!A112)</f>
        <v>112</v>
      </c>
      <c r="B129">
        <v>16670668</v>
      </c>
      <c r="C129">
        <v>16670658</v>
      </c>
      <c r="D129">
        <v>15170072</v>
      </c>
      <c r="E129">
        <v>1</v>
      </c>
      <c r="F129">
        <v>1</v>
      </c>
      <c r="G129">
        <v>1</v>
      </c>
      <c r="H129">
        <v>3</v>
      </c>
      <c r="I129" t="s">
        <v>471</v>
      </c>
      <c r="J129" t="s">
        <v>472</v>
      </c>
      <c r="K129" t="s">
        <v>473</v>
      </c>
      <c r="L129">
        <v>1355</v>
      </c>
      <c r="N129">
        <v>1010</v>
      </c>
      <c r="O129" t="s">
        <v>371</v>
      </c>
      <c r="P129" t="s">
        <v>371</v>
      </c>
      <c r="Q129">
        <v>100</v>
      </c>
      <c r="X129">
        <v>0.03</v>
      </c>
      <c r="Y129">
        <v>83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0</v>
      </c>
      <c r="AF129" t="s">
        <v>6</v>
      </c>
      <c r="AG129">
        <v>0.03</v>
      </c>
      <c r="AH129">
        <v>2</v>
      </c>
      <c r="AI129">
        <v>16670661</v>
      </c>
      <c r="AJ129">
        <v>154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ROW(Source!A112)</f>
        <v>112</v>
      </c>
      <c r="B130">
        <v>16670669</v>
      </c>
      <c r="C130">
        <v>16670658</v>
      </c>
      <c r="D130">
        <v>15171982</v>
      </c>
      <c r="E130">
        <v>1</v>
      </c>
      <c r="F130">
        <v>1</v>
      </c>
      <c r="G130">
        <v>1</v>
      </c>
      <c r="H130">
        <v>3</v>
      </c>
      <c r="I130" t="s">
        <v>474</v>
      </c>
      <c r="J130" t="s">
        <v>475</v>
      </c>
      <c r="K130" t="s">
        <v>476</v>
      </c>
      <c r="L130">
        <v>1348</v>
      </c>
      <c r="N130">
        <v>1009</v>
      </c>
      <c r="O130" t="s">
        <v>477</v>
      </c>
      <c r="P130" t="s">
        <v>477</v>
      </c>
      <c r="Q130">
        <v>1000</v>
      </c>
      <c r="X130">
        <v>2.0000000000000002E-5</v>
      </c>
      <c r="Y130">
        <v>729.98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6</v>
      </c>
      <c r="AG130">
        <v>2.0000000000000002E-5</v>
      </c>
      <c r="AH130">
        <v>2</v>
      </c>
      <c r="AI130">
        <v>16670662</v>
      </c>
      <c r="AJ130">
        <v>155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ROW(Source!A112)</f>
        <v>112</v>
      </c>
      <c r="B131">
        <v>16670670</v>
      </c>
      <c r="C131">
        <v>16670658</v>
      </c>
      <c r="D131">
        <v>15195043</v>
      </c>
      <c r="E131">
        <v>1</v>
      </c>
      <c r="F131">
        <v>1</v>
      </c>
      <c r="G131">
        <v>1</v>
      </c>
      <c r="H131">
        <v>3</v>
      </c>
      <c r="I131" t="s">
        <v>478</v>
      </c>
      <c r="J131" t="s">
        <v>479</v>
      </c>
      <c r="K131" t="s">
        <v>480</v>
      </c>
      <c r="L131">
        <v>1346</v>
      </c>
      <c r="N131">
        <v>1009</v>
      </c>
      <c r="O131" t="s">
        <v>470</v>
      </c>
      <c r="P131" t="s">
        <v>470</v>
      </c>
      <c r="Q131">
        <v>1</v>
      </c>
      <c r="X131">
        <v>1.6E-2</v>
      </c>
      <c r="Y131">
        <v>65.75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0</v>
      </c>
      <c r="AF131" t="s">
        <v>6</v>
      </c>
      <c r="AG131">
        <v>1.6E-2</v>
      </c>
      <c r="AH131">
        <v>2</v>
      </c>
      <c r="AI131">
        <v>16670663</v>
      </c>
      <c r="AJ131">
        <v>156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ROW(Source!A112)</f>
        <v>112</v>
      </c>
      <c r="B132">
        <v>16670671</v>
      </c>
      <c r="C132">
        <v>16670658</v>
      </c>
      <c r="D132">
        <v>15164559</v>
      </c>
      <c r="E132">
        <v>17</v>
      </c>
      <c r="F132">
        <v>1</v>
      </c>
      <c r="G132">
        <v>1</v>
      </c>
      <c r="H132">
        <v>3</v>
      </c>
      <c r="I132" t="s">
        <v>481</v>
      </c>
      <c r="J132" t="s">
        <v>6</v>
      </c>
      <c r="K132" t="s">
        <v>482</v>
      </c>
      <c r="L132">
        <v>1374</v>
      </c>
      <c r="N132">
        <v>1013</v>
      </c>
      <c r="O132" t="s">
        <v>483</v>
      </c>
      <c r="P132" t="s">
        <v>483</v>
      </c>
      <c r="Q132">
        <v>1</v>
      </c>
      <c r="X132">
        <v>0.74</v>
      </c>
      <c r="Y132">
        <v>1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6</v>
      </c>
      <c r="AG132">
        <v>0.74</v>
      </c>
      <c r="AH132">
        <v>2</v>
      </c>
      <c r="AI132">
        <v>16670664</v>
      </c>
      <c r="AJ132">
        <v>158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ROW(Source!A115)</f>
        <v>115</v>
      </c>
      <c r="B133">
        <v>16670681</v>
      </c>
      <c r="C133">
        <v>16670673</v>
      </c>
      <c r="D133">
        <v>15438406</v>
      </c>
      <c r="E133">
        <v>1</v>
      </c>
      <c r="F133">
        <v>1</v>
      </c>
      <c r="G133">
        <v>1</v>
      </c>
      <c r="H133">
        <v>1</v>
      </c>
      <c r="I133" t="s">
        <v>486</v>
      </c>
      <c r="J133" t="s">
        <v>6</v>
      </c>
      <c r="K133" t="s">
        <v>487</v>
      </c>
      <c r="L133">
        <v>1191</v>
      </c>
      <c r="N133">
        <v>1013</v>
      </c>
      <c r="O133" t="s">
        <v>466</v>
      </c>
      <c r="P133" t="s">
        <v>466</v>
      </c>
      <c r="Q133">
        <v>1</v>
      </c>
      <c r="X133">
        <v>3.6</v>
      </c>
      <c r="Y133">
        <v>0</v>
      </c>
      <c r="Z133">
        <v>0</v>
      </c>
      <c r="AA133">
        <v>0</v>
      </c>
      <c r="AB133">
        <v>10.210000000000001</v>
      </c>
      <c r="AC133">
        <v>0</v>
      </c>
      <c r="AD133">
        <v>1</v>
      </c>
      <c r="AE133">
        <v>1</v>
      </c>
      <c r="AF133" t="s">
        <v>6</v>
      </c>
      <c r="AG133">
        <v>3.6</v>
      </c>
      <c r="AH133">
        <v>2</v>
      </c>
      <c r="AI133">
        <v>16670674</v>
      </c>
      <c r="AJ133">
        <v>159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ROW(Source!A115)</f>
        <v>115</v>
      </c>
      <c r="B134">
        <v>16670682</v>
      </c>
      <c r="C134">
        <v>16670673</v>
      </c>
      <c r="D134">
        <v>15165918</v>
      </c>
      <c r="E134">
        <v>1</v>
      </c>
      <c r="F134">
        <v>1</v>
      </c>
      <c r="G134">
        <v>1</v>
      </c>
      <c r="H134">
        <v>3</v>
      </c>
      <c r="I134" t="s">
        <v>467</v>
      </c>
      <c r="J134" t="s">
        <v>468</v>
      </c>
      <c r="K134" t="s">
        <v>469</v>
      </c>
      <c r="L134">
        <v>1346</v>
      </c>
      <c r="N134">
        <v>1009</v>
      </c>
      <c r="O134" t="s">
        <v>470</v>
      </c>
      <c r="P134" t="s">
        <v>470</v>
      </c>
      <c r="Q134">
        <v>1</v>
      </c>
      <c r="X134">
        <v>1.6000000000000001E-3</v>
      </c>
      <c r="Y134">
        <v>27.74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6</v>
      </c>
      <c r="AG134">
        <v>1.6000000000000001E-3</v>
      </c>
      <c r="AH134">
        <v>2</v>
      </c>
      <c r="AI134">
        <v>16670675</v>
      </c>
      <c r="AJ134">
        <v>160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ROW(Source!A115)</f>
        <v>115</v>
      </c>
      <c r="B135">
        <v>16670683</v>
      </c>
      <c r="C135">
        <v>16670673</v>
      </c>
      <c r="D135">
        <v>15170072</v>
      </c>
      <c r="E135">
        <v>1</v>
      </c>
      <c r="F135">
        <v>1</v>
      </c>
      <c r="G135">
        <v>1</v>
      </c>
      <c r="H135">
        <v>3</v>
      </c>
      <c r="I135" t="s">
        <v>471</v>
      </c>
      <c r="J135" t="s">
        <v>472</v>
      </c>
      <c r="K135" t="s">
        <v>473</v>
      </c>
      <c r="L135">
        <v>1355</v>
      </c>
      <c r="N135">
        <v>1010</v>
      </c>
      <c r="O135" t="s">
        <v>371</v>
      </c>
      <c r="P135" t="s">
        <v>371</v>
      </c>
      <c r="Q135">
        <v>100</v>
      </c>
      <c r="X135">
        <v>0.03</v>
      </c>
      <c r="Y135">
        <v>83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6</v>
      </c>
      <c r="AG135">
        <v>0.03</v>
      </c>
      <c r="AH135">
        <v>2</v>
      </c>
      <c r="AI135">
        <v>16670676</v>
      </c>
      <c r="AJ135">
        <v>161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ROW(Source!A115)</f>
        <v>115</v>
      </c>
      <c r="B136">
        <v>16670684</v>
      </c>
      <c r="C136">
        <v>16670673</v>
      </c>
      <c r="D136">
        <v>15171982</v>
      </c>
      <c r="E136">
        <v>1</v>
      </c>
      <c r="F136">
        <v>1</v>
      </c>
      <c r="G136">
        <v>1</v>
      </c>
      <c r="H136">
        <v>3</v>
      </c>
      <c r="I136" t="s">
        <v>474</v>
      </c>
      <c r="J136" t="s">
        <v>475</v>
      </c>
      <c r="K136" t="s">
        <v>476</v>
      </c>
      <c r="L136">
        <v>1348</v>
      </c>
      <c r="N136">
        <v>1009</v>
      </c>
      <c r="O136" t="s">
        <v>477</v>
      </c>
      <c r="P136" t="s">
        <v>477</v>
      </c>
      <c r="Q136">
        <v>1000</v>
      </c>
      <c r="X136">
        <v>2.0000000000000002E-5</v>
      </c>
      <c r="Y136">
        <v>729.98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0</v>
      </c>
      <c r="AF136" t="s">
        <v>6</v>
      </c>
      <c r="AG136">
        <v>2.0000000000000002E-5</v>
      </c>
      <c r="AH136">
        <v>2</v>
      </c>
      <c r="AI136">
        <v>16670677</v>
      </c>
      <c r="AJ136">
        <v>162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ROW(Source!A115)</f>
        <v>115</v>
      </c>
      <c r="B137">
        <v>16670685</v>
      </c>
      <c r="C137">
        <v>16670673</v>
      </c>
      <c r="D137">
        <v>15195043</v>
      </c>
      <c r="E137">
        <v>1</v>
      </c>
      <c r="F137">
        <v>1</v>
      </c>
      <c r="G137">
        <v>1</v>
      </c>
      <c r="H137">
        <v>3</v>
      </c>
      <c r="I137" t="s">
        <v>478</v>
      </c>
      <c r="J137" t="s">
        <v>479</v>
      </c>
      <c r="K137" t="s">
        <v>480</v>
      </c>
      <c r="L137">
        <v>1346</v>
      </c>
      <c r="N137">
        <v>1009</v>
      </c>
      <c r="O137" t="s">
        <v>470</v>
      </c>
      <c r="P137" t="s">
        <v>470</v>
      </c>
      <c r="Q137">
        <v>1</v>
      </c>
      <c r="X137">
        <v>1.6E-2</v>
      </c>
      <c r="Y137">
        <v>65.75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0</v>
      </c>
      <c r="AF137" t="s">
        <v>6</v>
      </c>
      <c r="AG137">
        <v>1.6E-2</v>
      </c>
      <c r="AH137">
        <v>2</v>
      </c>
      <c r="AI137">
        <v>16670678</v>
      </c>
      <c r="AJ137">
        <v>163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ROW(Source!A115)</f>
        <v>115</v>
      </c>
      <c r="B138">
        <v>16670686</v>
      </c>
      <c r="C138">
        <v>16670673</v>
      </c>
      <c r="D138">
        <v>15164559</v>
      </c>
      <c r="E138">
        <v>17</v>
      </c>
      <c r="F138">
        <v>1</v>
      </c>
      <c r="G138">
        <v>1</v>
      </c>
      <c r="H138">
        <v>3</v>
      </c>
      <c r="I138" t="s">
        <v>481</v>
      </c>
      <c r="J138" t="s">
        <v>6</v>
      </c>
      <c r="K138" t="s">
        <v>482</v>
      </c>
      <c r="L138">
        <v>1374</v>
      </c>
      <c r="N138">
        <v>1013</v>
      </c>
      <c r="O138" t="s">
        <v>483</v>
      </c>
      <c r="P138" t="s">
        <v>483</v>
      </c>
      <c r="Q138">
        <v>1</v>
      </c>
      <c r="X138">
        <v>0.74</v>
      </c>
      <c r="Y138">
        <v>1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6</v>
      </c>
      <c r="AG138">
        <v>0.74</v>
      </c>
      <c r="AH138">
        <v>2</v>
      </c>
      <c r="AI138">
        <v>16670679</v>
      </c>
      <c r="AJ138">
        <v>164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ROW(Source!A116)</f>
        <v>116</v>
      </c>
      <c r="B139">
        <v>16670681</v>
      </c>
      <c r="C139">
        <v>16670673</v>
      </c>
      <c r="D139">
        <v>15438406</v>
      </c>
      <c r="E139">
        <v>1</v>
      </c>
      <c r="F139">
        <v>1</v>
      </c>
      <c r="G139">
        <v>1</v>
      </c>
      <c r="H139">
        <v>1</v>
      </c>
      <c r="I139" t="s">
        <v>486</v>
      </c>
      <c r="J139" t="s">
        <v>6</v>
      </c>
      <c r="K139" t="s">
        <v>487</v>
      </c>
      <c r="L139">
        <v>1191</v>
      </c>
      <c r="N139">
        <v>1013</v>
      </c>
      <c r="O139" t="s">
        <v>466</v>
      </c>
      <c r="P139" t="s">
        <v>466</v>
      </c>
      <c r="Q139">
        <v>1</v>
      </c>
      <c r="X139">
        <v>3.6</v>
      </c>
      <c r="Y139">
        <v>0</v>
      </c>
      <c r="Z139">
        <v>0</v>
      </c>
      <c r="AA139">
        <v>0</v>
      </c>
      <c r="AB139">
        <v>10.210000000000001</v>
      </c>
      <c r="AC139">
        <v>0</v>
      </c>
      <c r="AD139">
        <v>1</v>
      </c>
      <c r="AE139">
        <v>1</v>
      </c>
      <c r="AF139" t="s">
        <v>6</v>
      </c>
      <c r="AG139">
        <v>3.6</v>
      </c>
      <c r="AH139">
        <v>2</v>
      </c>
      <c r="AI139">
        <v>16670674</v>
      </c>
      <c r="AJ139">
        <v>166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ROW(Source!A116)</f>
        <v>116</v>
      </c>
      <c r="B140">
        <v>16670682</v>
      </c>
      <c r="C140">
        <v>16670673</v>
      </c>
      <c r="D140">
        <v>15165918</v>
      </c>
      <c r="E140">
        <v>1</v>
      </c>
      <c r="F140">
        <v>1</v>
      </c>
      <c r="G140">
        <v>1</v>
      </c>
      <c r="H140">
        <v>3</v>
      </c>
      <c r="I140" t="s">
        <v>467</v>
      </c>
      <c r="J140" t="s">
        <v>468</v>
      </c>
      <c r="K140" t="s">
        <v>469</v>
      </c>
      <c r="L140">
        <v>1346</v>
      </c>
      <c r="N140">
        <v>1009</v>
      </c>
      <c r="O140" t="s">
        <v>470</v>
      </c>
      <c r="P140" t="s">
        <v>470</v>
      </c>
      <c r="Q140">
        <v>1</v>
      </c>
      <c r="X140">
        <v>1.6000000000000001E-3</v>
      </c>
      <c r="Y140">
        <v>27.74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6</v>
      </c>
      <c r="AG140">
        <v>1.6000000000000001E-3</v>
      </c>
      <c r="AH140">
        <v>2</v>
      </c>
      <c r="AI140">
        <v>16670675</v>
      </c>
      <c r="AJ140">
        <v>167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ROW(Source!A116)</f>
        <v>116</v>
      </c>
      <c r="B141">
        <v>16670683</v>
      </c>
      <c r="C141">
        <v>16670673</v>
      </c>
      <c r="D141">
        <v>15170072</v>
      </c>
      <c r="E141">
        <v>1</v>
      </c>
      <c r="F141">
        <v>1</v>
      </c>
      <c r="G141">
        <v>1</v>
      </c>
      <c r="H141">
        <v>3</v>
      </c>
      <c r="I141" t="s">
        <v>471</v>
      </c>
      <c r="J141" t="s">
        <v>472</v>
      </c>
      <c r="K141" t="s">
        <v>473</v>
      </c>
      <c r="L141">
        <v>1355</v>
      </c>
      <c r="N141">
        <v>1010</v>
      </c>
      <c r="O141" t="s">
        <v>371</v>
      </c>
      <c r="P141" t="s">
        <v>371</v>
      </c>
      <c r="Q141">
        <v>100</v>
      </c>
      <c r="X141">
        <v>0.03</v>
      </c>
      <c r="Y141">
        <v>83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0</v>
      </c>
      <c r="AF141" t="s">
        <v>6</v>
      </c>
      <c r="AG141">
        <v>0.03</v>
      </c>
      <c r="AH141">
        <v>2</v>
      </c>
      <c r="AI141">
        <v>16670676</v>
      </c>
      <c r="AJ141">
        <v>168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ROW(Source!A116)</f>
        <v>116</v>
      </c>
      <c r="B142">
        <v>16670684</v>
      </c>
      <c r="C142">
        <v>16670673</v>
      </c>
      <c r="D142">
        <v>15171982</v>
      </c>
      <c r="E142">
        <v>1</v>
      </c>
      <c r="F142">
        <v>1</v>
      </c>
      <c r="G142">
        <v>1</v>
      </c>
      <c r="H142">
        <v>3</v>
      </c>
      <c r="I142" t="s">
        <v>474</v>
      </c>
      <c r="J142" t="s">
        <v>475</v>
      </c>
      <c r="K142" t="s">
        <v>476</v>
      </c>
      <c r="L142">
        <v>1348</v>
      </c>
      <c r="N142">
        <v>1009</v>
      </c>
      <c r="O142" t="s">
        <v>477</v>
      </c>
      <c r="P142" t="s">
        <v>477</v>
      </c>
      <c r="Q142">
        <v>1000</v>
      </c>
      <c r="X142">
        <v>2.0000000000000002E-5</v>
      </c>
      <c r="Y142">
        <v>729.98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0</v>
      </c>
      <c r="AF142" t="s">
        <v>6</v>
      </c>
      <c r="AG142">
        <v>2.0000000000000002E-5</v>
      </c>
      <c r="AH142">
        <v>2</v>
      </c>
      <c r="AI142">
        <v>16670677</v>
      </c>
      <c r="AJ142">
        <v>169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ROW(Source!A116)</f>
        <v>116</v>
      </c>
      <c r="B143">
        <v>16670685</v>
      </c>
      <c r="C143">
        <v>16670673</v>
      </c>
      <c r="D143">
        <v>15195043</v>
      </c>
      <c r="E143">
        <v>1</v>
      </c>
      <c r="F143">
        <v>1</v>
      </c>
      <c r="G143">
        <v>1</v>
      </c>
      <c r="H143">
        <v>3</v>
      </c>
      <c r="I143" t="s">
        <v>478</v>
      </c>
      <c r="J143" t="s">
        <v>479</v>
      </c>
      <c r="K143" t="s">
        <v>480</v>
      </c>
      <c r="L143">
        <v>1346</v>
      </c>
      <c r="N143">
        <v>1009</v>
      </c>
      <c r="O143" t="s">
        <v>470</v>
      </c>
      <c r="P143" t="s">
        <v>470</v>
      </c>
      <c r="Q143">
        <v>1</v>
      </c>
      <c r="X143">
        <v>1.6E-2</v>
      </c>
      <c r="Y143">
        <v>65.75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6</v>
      </c>
      <c r="AG143">
        <v>1.6E-2</v>
      </c>
      <c r="AH143">
        <v>2</v>
      </c>
      <c r="AI143">
        <v>16670678</v>
      </c>
      <c r="AJ143">
        <v>170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ROW(Source!A116)</f>
        <v>116</v>
      </c>
      <c r="B144">
        <v>16670686</v>
      </c>
      <c r="C144">
        <v>16670673</v>
      </c>
      <c r="D144">
        <v>15164559</v>
      </c>
      <c r="E144">
        <v>17</v>
      </c>
      <c r="F144">
        <v>1</v>
      </c>
      <c r="G144">
        <v>1</v>
      </c>
      <c r="H144">
        <v>3</v>
      </c>
      <c r="I144" t="s">
        <v>481</v>
      </c>
      <c r="J144" t="s">
        <v>6</v>
      </c>
      <c r="K144" t="s">
        <v>482</v>
      </c>
      <c r="L144">
        <v>1374</v>
      </c>
      <c r="N144">
        <v>1013</v>
      </c>
      <c r="O144" t="s">
        <v>483</v>
      </c>
      <c r="P144" t="s">
        <v>483</v>
      </c>
      <c r="Q144">
        <v>1</v>
      </c>
      <c r="X144">
        <v>0.74</v>
      </c>
      <c r="Y144">
        <v>1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6</v>
      </c>
      <c r="AG144">
        <v>0.74</v>
      </c>
      <c r="AH144">
        <v>2</v>
      </c>
      <c r="AI144">
        <v>16670679</v>
      </c>
      <c r="AJ144">
        <v>171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ROW(Source!A119)</f>
        <v>119</v>
      </c>
      <c r="B145">
        <v>16670695</v>
      </c>
      <c r="C145">
        <v>16670688</v>
      </c>
      <c r="D145">
        <v>15430447</v>
      </c>
      <c r="E145">
        <v>1</v>
      </c>
      <c r="F145">
        <v>1</v>
      </c>
      <c r="G145">
        <v>1</v>
      </c>
      <c r="H145">
        <v>1</v>
      </c>
      <c r="I145" t="s">
        <v>488</v>
      </c>
      <c r="J145" t="s">
        <v>6</v>
      </c>
      <c r="K145" t="s">
        <v>489</v>
      </c>
      <c r="L145">
        <v>1191</v>
      </c>
      <c r="N145">
        <v>1013</v>
      </c>
      <c r="O145" t="s">
        <v>466</v>
      </c>
      <c r="P145" t="s">
        <v>466</v>
      </c>
      <c r="Q145">
        <v>1</v>
      </c>
      <c r="X145">
        <v>2</v>
      </c>
      <c r="Y145">
        <v>0</v>
      </c>
      <c r="Z145">
        <v>0</v>
      </c>
      <c r="AA145">
        <v>0</v>
      </c>
      <c r="AB145">
        <v>9.07</v>
      </c>
      <c r="AC145">
        <v>0</v>
      </c>
      <c r="AD145">
        <v>1</v>
      </c>
      <c r="AE145">
        <v>1</v>
      </c>
      <c r="AF145" t="s">
        <v>6</v>
      </c>
      <c r="AG145">
        <v>2</v>
      </c>
      <c r="AH145">
        <v>2</v>
      </c>
      <c r="AI145">
        <v>16670689</v>
      </c>
      <c r="AJ145">
        <v>173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ROW(Source!A119)</f>
        <v>119</v>
      </c>
      <c r="B146">
        <v>16670696</v>
      </c>
      <c r="C146">
        <v>16670688</v>
      </c>
      <c r="D146">
        <v>15167589</v>
      </c>
      <c r="E146">
        <v>1</v>
      </c>
      <c r="F146">
        <v>1</v>
      </c>
      <c r="G146">
        <v>1</v>
      </c>
      <c r="H146">
        <v>3</v>
      </c>
      <c r="I146" t="s">
        <v>490</v>
      </c>
      <c r="J146" t="s">
        <v>491</v>
      </c>
      <c r="K146" t="s">
        <v>492</v>
      </c>
      <c r="L146">
        <v>1346</v>
      </c>
      <c r="N146">
        <v>1009</v>
      </c>
      <c r="O146" t="s">
        <v>470</v>
      </c>
      <c r="P146" t="s">
        <v>470</v>
      </c>
      <c r="Q146">
        <v>1</v>
      </c>
      <c r="X146">
        <v>1.4999999999999999E-2</v>
      </c>
      <c r="Y146">
        <v>91.29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6</v>
      </c>
      <c r="AG146">
        <v>1.4999999999999999E-2</v>
      </c>
      <c r="AH146">
        <v>2</v>
      </c>
      <c r="AI146">
        <v>16670690</v>
      </c>
      <c r="AJ146">
        <v>174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ROW(Source!A119)</f>
        <v>119</v>
      </c>
      <c r="B147">
        <v>16670697</v>
      </c>
      <c r="C147">
        <v>16670688</v>
      </c>
      <c r="D147">
        <v>15225559</v>
      </c>
      <c r="E147">
        <v>1</v>
      </c>
      <c r="F147">
        <v>1</v>
      </c>
      <c r="G147">
        <v>1</v>
      </c>
      <c r="H147">
        <v>3</v>
      </c>
      <c r="I147" t="s">
        <v>493</v>
      </c>
      <c r="J147" t="s">
        <v>494</v>
      </c>
      <c r="K147" t="s">
        <v>495</v>
      </c>
      <c r="L147">
        <v>1477</v>
      </c>
      <c r="N147">
        <v>1013</v>
      </c>
      <c r="O147" t="s">
        <v>314</v>
      </c>
      <c r="P147" t="s">
        <v>316</v>
      </c>
      <c r="Q147">
        <v>1</v>
      </c>
      <c r="X147">
        <v>5.0000000000000001E-3</v>
      </c>
      <c r="Y147">
        <v>1819.3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0</v>
      </c>
      <c r="AF147" t="s">
        <v>6</v>
      </c>
      <c r="AG147">
        <v>5.0000000000000001E-3</v>
      </c>
      <c r="AH147">
        <v>2</v>
      </c>
      <c r="AI147">
        <v>16670691</v>
      </c>
      <c r="AJ147">
        <v>175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ROW(Source!A119)</f>
        <v>119</v>
      </c>
      <c r="B148">
        <v>16670698</v>
      </c>
      <c r="C148">
        <v>16670688</v>
      </c>
      <c r="D148">
        <v>15226127</v>
      </c>
      <c r="E148">
        <v>1</v>
      </c>
      <c r="F148">
        <v>1</v>
      </c>
      <c r="G148">
        <v>1</v>
      </c>
      <c r="H148">
        <v>3</v>
      </c>
      <c r="I148" t="s">
        <v>496</v>
      </c>
      <c r="J148" t="s">
        <v>497</v>
      </c>
      <c r="K148" t="s">
        <v>498</v>
      </c>
      <c r="L148">
        <v>1355</v>
      </c>
      <c r="N148">
        <v>1010</v>
      </c>
      <c r="O148" t="s">
        <v>371</v>
      </c>
      <c r="P148" t="s">
        <v>371</v>
      </c>
      <c r="Q148">
        <v>100</v>
      </c>
      <c r="X148">
        <v>1.0999999999999999E-2</v>
      </c>
      <c r="Y148">
        <v>164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0</v>
      </c>
      <c r="AF148" t="s">
        <v>6</v>
      </c>
      <c r="AG148">
        <v>1.0999999999999999E-2</v>
      </c>
      <c r="AH148">
        <v>2</v>
      </c>
      <c r="AI148">
        <v>16670692</v>
      </c>
      <c r="AJ148">
        <v>176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ROW(Source!A119)</f>
        <v>119</v>
      </c>
      <c r="B149">
        <v>16670699</v>
      </c>
      <c r="C149">
        <v>16670688</v>
      </c>
      <c r="D149">
        <v>15164559</v>
      </c>
      <c r="E149">
        <v>17</v>
      </c>
      <c r="F149">
        <v>1</v>
      </c>
      <c r="G149">
        <v>1</v>
      </c>
      <c r="H149">
        <v>3</v>
      </c>
      <c r="I149" t="s">
        <v>481</v>
      </c>
      <c r="J149" t="s">
        <v>6</v>
      </c>
      <c r="K149" t="s">
        <v>482</v>
      </c>
      <c r="L149">
        <v>1374</v>
      </c>
      <c r="N149">
        <v>1013</v>
      </c>
      <c r="O149" t="s">
        <v>483</v>
      </c>
      <c r="P149" t="s">
        <v>483</v>
      </c>
      <c r="Q149">
        <v>1</v>
      </c>
      <c r="X149">
        <v>0.36</v>
      </c>
      <c r="Y149">
        <v>1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0</v>
      </c>
      <c r="AF149" t="s">
        <v>6</v>
      </c>
      <c r="AG149">
        <v>0.36</v>
      </c>
      <c r="AH149">
        <v>2</v>
      </c>
      <c r="AI149">
        <v>16670693</v>
      </c>
      <c r="AJ149">
        <v>177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ROW(Source!A120)</f>
        <v>120</v>
      </c>
      <c r="B150">
        <v>16670695</v>
      </c>
      <c r="C150">
        <v>16670688</v>
      </c>
      <c r="D150">
        <v>15430447</v>
      </c>
      <c r="E150">
        <v>1</v>
      </c>
      <c r="F150">
        <v>1</v>
      </c>
      <c r="G150">
        <v>1</v>
      </c>
      <c r="H150">
        <v>1</v>
      </c>
      <c r="I150" t="s">
        <v>488</v>
      </c>
      <c r="J150" t="s">
        <v>6</v>
      </c>
      <c r="K150" t="s">
        <v>489</v>
      </c>
      <c r="L150">
        <v>1191</v>
      </c>
      <c r="N150">
        <v>1013</v>
      </c>
      <c r="O150" t="s">
        <v>466</v>
      </c>
      <c r="P150" t="s">
        <v>466</v>
      </c>
      <c r="Q150">
        <v>1</v>
      </c>
      <c r="X150">
        <v>2</v>
      </c>
      <c r="Y150">
        <v>0</v>
      </c>
      <c r="Z150">
        <v>0</v>
      </c>
      <c r="AA150">
        <v>0</v>
      </c>
      <c r="AB150">
        <v>9.07</v>
      </c>
      <c r="AC150">
        <v>0</v>
      </c>
      <c r="AD150">
        <v>1</v>
      </c>
      <c r="AE150">
        <v>1</v>
      </c>
      <c r="AF150" t="s">
        <v>6</v>
      </c>
      <c r="AG150">
        <v>2</v>
      </c>
      <c r="AH150">
        <v>2</v>
      </c>
      <c r="AI150">
        <v>16670689</v>
      </c>
      <c r="AJ150">
        <v>179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ROW(Source!A120)</f>
        <v>120</v>
      </c>
      <c r="B151">
        <v>16670696</v>
      </c>
      <c r="C151">
        <v>16670688</v>
      </c>
      <c r="D151">
        <v>15167589</v>
      </c>
      <c r="E151">
        <v>1</v>
      </c>
      <c r="F151">
        <v>1</v>
      </c>
      <c r="G151">
        <v>1</v>
      </c>
      <c r="H151">
        <v>3</v>
      </c>
      <c r="I151" t="s">
        <v>490</v>
      </c>
      <c r="J151" t="s">
        <v>491</v>
      </c>
      <c r="K151" t="s">
        <v>492</v>
      </c>
      <c r="L151">
        <v>1346</v>
      </c>
      <c r="N151">
        <v>1009</v>
      </c>
      <c r="O151" t="s">
        <v>470</v>
      </c>
      <c r="P151" t="s">
        <v>470</v>
      </c>
      <c r="Q151">
        <v>1</v>
      </c>
      <c r="X151">
        <v>1.4999999999999999E-2</v>
      </c>
      <c r="Y151">
        <v>91.29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6</v>
      </c>
      <c r="AG151">
        <v>1.4999999999999999E-2</v>
      </c>
      <c r="AH151">
        <v>2</v>
      </c>
      <c r="AI151">
        <v>16670690</v>
      </c>
      <c r="AJ151">
        <v>180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ROW(Source!A120)</f>
        <v>120</v>
      </c>
      <c r="B152">
        <v>16670697</v>
      </c>
      <c r="C152">
        <v>16670688</v>
      </c>
      <c r="D152">
        <v>15225559</v>
      </c>
      <c r="E152">
        <v>1</v>
      </c>
      <c r="F152">
        <v>1</v>
      </c>
      <c r="G152">
        <v>1</v>
      </c>
      <c r="H152">
        <v>3</v>
      </c>
      <c r="I152" t="s">
        <v>493</v>
      </c>
      <c r="J152" t="s">
        <v>494</v>
      </c>
      <c r="K152" t="s">
        <v>495</v>
      </c>
      <c r="L152">
        <v>1477</v>
      </c>
      <c r="N152">
        <v>1013</v>
      </c>
      <c r="O152" t="s">
        <v>314</v>
      </c>
      <c r="P152" t="s">
        <v>316</v>
      </c>
      <c r="Q152">
        <v>1</v>
      </c>
      <c r="X152">
        <v>5.0000000000000001E-3</v>
      </c>
      <c r="Y152">
        <v>1819.3</v>
      </c>
      <c r="Z152">
        <v>0</v>
      </c>
      <c r="AA152">
        <v>0</v>
      </c>
      <c r="AB152">
        <v>0</v>
      </c>
      <c r="AC152">
        <v>0</v>
      </c>
      <c r="AD152">
        <v>1</v>
      </c>
      <c r="AE152">
        <v>0</v>
      </c>
      <c r="AF152" t="s">
        <v>6</v>
      </c>
      <c r="AG152">
        <v>5.0000000000000001E-3</v>
      </c>
      <c r="AH152">
        <v>2</v>
      </c>
      <c r="AI152">
        <v>16670691</v>
      </c>
      <c r="AJ152">
        <v>181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ROW(Source!A120)</f>
        <v>120</v>
      </c>
      <c r="B153">
        <v>16670698</v>
      </c>
      <c r="C153">
        <v>16670688</v>
      </c>
      <c r="D153">
        <v>15226127</v>
      </c>
      <c r="E153">
        <v>1</v>
      </c>
      <c r="F153">
        <v>1</v>
      </c>
      <c r="G153">
        <v>1</v>
      </c>
      <c r="H153">
        <v>3</v>
      </c>
      <c r="I153" t="s">
        <v>496</v>
      </c>
      <c r="J153" t="s">
        <v>497</v>
      </c>
      <c r="K153" t="s">
        <v>498</v>
      </c>
      <c r="L153">
        <v>1355</v>
      </c>
      <c r="N153">
        <v>1010</v>
      </c>
      <c r="O153" t="s">
        <v>371</v>
      </c>
      <c r="P153" t="s">
        <v>371</v>
      </c>
      <c r="Q153">
        <v>100</v>
      </c>
      <c r="X153">
        <v>1.0999999999999999E-2</v>
      </c>
      <c r="Y153">
        <v>164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0</v>
      </c>
      <c r="AF153" t="s">
        <v>6</v>
      </c>
      <c r="AG153">
        <v>1.0999999999999999E-2</v>
      </c>
      <c r="AH153">
        <v>2</v>
      </c>
      <c r="AI153">
        <v>16670692</v>
      </c>
      <c r="AJ153">
        <v>182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ROW(Source!A120)</f>
        <v>120</v>
      </c>
      <c r="B154">
        <v>16670699</v>
      </c>
      <c r="C154">
        <v>16670688</v>
      </c>
      <c r="D154">
        <v>15164559</v>
      </c>
      <c r="E154">
        <v>17</v>
      </c>
      <c r="F154">
        <v>1</v>
      </c>
      <c r="G154">
        <v>1</v>
      </c>
      <c r="H154">
        <v>3</v>
      </c>
      <c r="I154" t="s">
        <v>481</v>
      </c>
      <c r="J154" t="s">
        <v>6</v>
      </c>
      <c r="K154" t="s">
        <v>482</v>
      </c>
      <c r="L154">
        <v>1374</v>
      </c>
      <c r="N154">
        <v>1013</v>
      </c>
      <c r="O154" t="s">
        <v>483</v>
      </c>
      <c r="P154" t="s">
        <v>483</v>
      </c>
      <c r="Q154">
        <v>1</v>
      </c>
      <c r="X154">
        <v>0.36</v>
      </c>
      <c r="Y154">
        <v>1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6</v>
      </c>
      <c r="AG154">
        <v>0.36</v>
      </c>
      <c r="AH154">
        <v>2</v>
      </c>
      <c r="AI154">
        <v>16670693</v>
      </c>
      <c r="AJ154">
        <v>183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ROW(Source!A123)</f>
        <v>123</v>
      </c>
      <c r="B155">
        <v>16670707</v>
      </c>
      <c r="C155">
        <v>16670701</v>
      </c>
      <c r="D155">
        <v>15430767</v>
      </c>
      <c r="E155">
        <v>1</v>
      </c>
      <c r="F155">
        <v>1</v>
      </c>
      <c r="G155">
        <v>1</v>
      </c>
      <c r="H155">
        <v>1</v>
      </c>
      <c r="I155" t="s">
        <v>520</v>
      </c>
      <c r="J155" t="s">
        <v>6</v>
      </c>
      <c r="K155" t="s">
        <v>521</v>
      </c>
      <c r="L155">
        <v>1191</v>
      </c>
      <c r="N155">
        <v>1013</v>
      </c>
      <c r="O155" t="s">
        <v>466</v>
      </c>
      <c r="P155" t="s">
        <v>466</v>
      </c>
      <c r="Q155">
        <v>1</v>
      </c>
      <c r="X155">
        <v>2.29</v>
      </c>
      <c r="Y155">
        <v>0</v>
      </c>
      <c r="Z155">
        <v>0</v>
      </c>
      <c r="AA155">
        <v>0</v>
      </c>
      <c r="AB155">
        <v>8.5299999999999994</v>
      </c>
      <c r="AC155">
        <v>0</v>
      </c>
      <c r="AD155">
        <v>1</v>
      </c>
      <c r="AE155">
        <v>1</v>
      </c>
      <c r="AF155" t="s">
        <v>6</v>
      </c>
      <c r="AG155">
        <v>2.29</v>
      </c>
      <c r="AH155">
        <v>2</v>
      </c>
      <c r="AI155">
        <v>16670702</v>
      </c>
      <c r="AJ155">
        <v>185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ROW(Source!A123)</f>
        <v>123</v>
      </c>
      <c r="B156">
        <v>16670708</v>
      </c>
      <c r="C156">
        <v>16670701</v>
      </c>
      <c r="D156">
        <v>15430395</v>
      </c>
      <c r="E156">
        <v>1</v>
      </c>
      <c r="F156">
        <v>1</v>
      </c>
      <c r="G156">
        <v>1</v>
      </c>
      <c r="H156">
        <v>1</v>
      </c>
      <c r="I156" t="s">
        <v>501</v>
      </c>
      <c r="J156" t="s">
        <v>6</v>
      </c>
      <c r="K156" t="s">
        <v>502</v>
      </c>
      <c r="L156">
        <v>1191</v>
      </c>
      <c r="N156">
        <v>1013</v>
      </c>
      <c r="O156" t="s">
        <v>466</v>
      </c>
      <c r="P156" t="s">
        <v>466</v>
      </c>
      <c r="Q156">
        <v>1</v>
      </c>
      <c r="X156">
        <v>0.09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2</v>
      </c>
      <c r="AF156" t="s">
        <v>6</v>
      </c>
      <c r="AG156">
        <v>0.09</v>
      </c>
      <c r="AH156">
        <v>2</v>
      </c>
      <c r="AI156">
        <v>16670703</v>
      </c>
      <c r="AJ156">
        <v>186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ROW(Source!A123)</f>
        <v>123</v>
      </c>
      <c r="B157">
        <v>16670709</v>
      </c>
      <c r="C157">
        <v>16670701</v>
      </c>
      <c r="D157">
        <v>15247905</v>
      </c>
      <c r="E157">
        <v>1</v>
      </c>
      <c r="F157">
        <v>1</v>
      </c>
      <c r="G157">
        <v>1</v>
      </c>
      <c r="H157">
        <v>2</v>
      </c>
      <c r="I157" t="s">
        <v>522</v>
      </c>
      <c r="J157" t="s">
        <v>523</v>
      </c>
      <c r="K157" t="s">
        <v>524</v>
      </c>
      <c r="L157">
        <v>1368</v>
      </c>
      <c r="N157">
        <v>1011</v>
      </c>
      <c r="O157" t="s">
        <v>506</v>
      </c>
      <c r="P157" t="s">
        <v>506</v>
      </c>
      <c r="Q157">
        <v>1</v>
      </c>
      <c r="X157">
        <v>0.09</v>
      </c>
      <c r="Y157">
        <v>0</v>
      </c>
      <c r="Z157">
        <v>89.99</v>
      </c>
      <c r="AA157">
        <v>10.06</v>
      </c>
      <c r="AB157">
        <v>0</v>
      </c>
      <c r="AC157">
        <v>0</v>
      </c>
      <c r="AD157">
        <v>1</v>
      </c>
      <c r="AE157">
        <v>0</v>
      </c>
      <c r="AF157" t="s">
        <v>6</v>
      </c>
      <c r="AG157">
        <v>0.09</v>
      </c>
      <c r="AH157">
        <v>2</v>
      </c>
      <c r="AI157">
        <v>16670704</v>
      </c>
      <c r="AJ157">
        <v>187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ROW(Source!A123)</f>
        <v>123</v>
      </c>
      <c r="B158">
        <v>16670710</v>
      </c>
      <c r="C158">
        <v>16670701</v>
      </c>
      <c r="D158">
        <v>15164559</v>
      </c>
      <c r="E158">
        <v>17</v>
      </c>
      <c r="F158">
        <v>1</v>
      </c>
      <c r="G158">
        <v>1</v>
      </c>
      <c r="H158">
        <v>3</v>
      </c>
      <c r="I158" t="s">
        <v>481</v>
      </c>
      <c r="J158" t="s">
        <v>6</v>
      </c>
      <c r="K158" t="s">
        <v>482</v>
      </c>
      <c r="L158">
        <v>1374</v>
      </c>
      <c r="N158">
        <v>1013</v>
      </c>
      <c r="O158" t="s">
        <v>483</v>
      </c>
      <c r="P158" t="s">
        <v>483</v>
      </c>
      <c r="Q158">
        <v>1</v>
      </c>
      <c r="X158">
        <v>0.39</v>
      </c>
      <c r="Y158">
        <v>1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6</v>
      </c>
      <c r="AG158">
        <v>0.39</v>
      </c>
      <c r="AH158">
        <v>2</v>
      </c>
      <c r="AI158">
        <v>16670705</v>
      </c>
      <c r="AJ158">
        <v>189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ROW(Source!A124)</f>
        <v>124</v>
      </c>
      <c r="B159">
        <v>16670707</v>
      </c>
      <c r="C159">
        <v>16670701</v>
      </c>
      <c r="D159">
        <v>15430767</v>
      </c>
      <c r="E159">
        <v>1</v>
      </c>
      <c r="F159">
        <v>1</v>
      </c>
      <c r="G159">
        <v>1</v>
      </c>
      <c r="H159">
        <v>1</v>
      </c>
      <c r="I159" t="s">
        <v>520</v>
      </c>
      <c r="J159" t="s">
        <v>6</v>
      </c>
      <c r="K159" t="s">
        <v>521</v>
      </c>
      <c r="L159">
        <v>1191</v>
      </c>
      <c r="N159">
        <v>1013</v>
      </c>
      <c r="O159" t="s">
        <v>466</v>
      </c>
      <c r="P159" t="s">
        <v>466</v>
      </c>
      <c r="Q159">
        <v>1</v>
      </c>
      <c r="X159">
        <v>2.29</v>
      </c>
      <c r="Y159">
        <v>0</v>
      </c>
      <c r="Z159">
        <v>0</v>
      </c>
      <c r="AA159">
        <v>0</v>
      </c>
      <c r="AB159">
        <v>8.5299999999999994</v>
      </c>
      <c r="AC159">
        <v>0</v>
      </c>
      <c r="AD159">
        <v>1</v>
      </c>
      <c r="AE159">
        <v>1</v>
      </c>
      <c r="AF159" t="s">
        <v>6</v>
      </c>
      <c r="AG159">
        <v>2.29</v>
      </c>
      <c r="AH159">
        <v>2</v>
      </c>
      <c r="AI159">
        <v>16670702</v>
      </c>
      <c r="AJ159">
        <v>190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ROW(Source!A124)</f>
        <v>124</v>
      </c>
      <c r="B160">
        <v>16670708</v>
      </c>
      <c r="C160">
        <v>16670701</v>
      </c>
      <c r="D160">
        <v>15430395</v>
      </c>
      <c r="E160">
        <v>1</v>
      </c>
      <c r="F160">
        <v>1</v>
      </c>
      <c r="G160">
        <v>1</v>
      </c>
      <c r="H160">
        <v>1</v>
      </c>
      <c r="I160" t="s">
        <v>501</v>
      </c>
      <c r="J160" t="s">
        <v>6</v>
      </c>
      <c r="K160" t="s">
        <v>502</v>
      </c>
      <c r="L160">
        <v>1191</v>
      </c>
      <c r="N160">
        <v>1013</v>
      </c>
      <c r="O160" t="s">
        <v>466</v>
      </c>
      <c r="P160" t="s">
        <v>466</v>
      </c>
      <c r="Q160">
        <v>1</v>
      </c>
      <c r="X160">
        <v>0.09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1</v>
      </c>
      <c r="AE160">
        <v>2</v>
      </c>
      <c r="AF160" t="s">
        <v>6</v>
      </c>
      <c r="AG160">
        <v>0.09</v>
      </c>
      <c r="AH160">
        <v>2</v>
      </c>
      <c r="AI160">
        <v>16670703</v>
      </c>
      <c r="AJ160">
        <v>191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ROW(Source!A124)</f>
        <v>124</v>
      </c>
      <c r="B161">
        <v>16670709</v>
      </c>
      <c r="C161">
        <v>16670701</v>
      </c>
      <c r="D161">
        <v>15247905</v>
      </c>
      <c r="E161">
        <v>1</v>
      </c>
      <c r="F161">
        <v>1</v>
      </c>
      <c r="G161">
        <v>1</v>
      </c>
      <c r="H161">
        <v>2</v>
      </c>
      <c r="I161" t="s">
        <v>522</v>
      </c>
      <c r="J161" t="s">
        <v>523</v>
      </c>
      <c r="K161" t="s">
        <v>524</v>
      </c>
      <c r="L161">
        <v>1368</v>
      </c>
      <c r="N161">
        <v>1011</v>
      </c>
      <c r="O161" t="s">
        <v>506</v>
      </c>
      <c r="P161" t="s">
        <v>506</v>
      </c>
      <c r="Q161">
        <v>1</v>
      </c>
      <c r="X161">
        <v>0.09</v>
      </c>
      <c r="Y161">
        <v>0</v>
      </c>
      <c r="Z161">
        <v>89.99</v>
      </c>
      <c r="AA161">
        <v>10.06</v>
      </c>
      <c r="AB161">
        <v>0</v>
      </c>
      <c r="AC161">
        <v>0</v>
      </c>
      <c r="AD161">
        <v>1</v>
      </c>
      <c r="AE161">
        <v>0</v>
      </c>
      <c r="AF161" t="s">
        <v>6</v>
      </c>
      <c r="AG161">
        <v>0.09</v>
      </c>
      <c r="AH161">
        <v>2</v>
      </c>
      <c r="AI161">
        <v>16670704</v>
      </c>
      <c r="AJ161">
        <v>192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ROW(Source!A124)</f>
        <v>124</v>
      </c>
      <c r="B162">
        <v>16670710</v>
      </c>
      <c r="C162">
        <v>16670701</v>
      </c>
      <c r="D162">
        <v>15164559</v>
      </c>
      <c r="E162">
        <v>17</v>
      </c>
      <c r="F162">
        <v>1</v>
      </c>
      <c r="G162">
        <v>1</v>
      </c>
      <c r="H162">
        <v>3</v>
      </c>
      <c r="I162" t="s">
        <v>481</v>
      </c>
      <c r="J162" t="s">
        <v>6</v>
      </c>
      <c r="K162" t="s">
        <v>482</v>
      </c>
      <c r="L162">
        <v>1374</v>
      </c>
      <c r="N162">
        <v>1013</v>
      </c>
      <c r="O162" t="s">
        <v>483</v>
      </c>
      <c r="P162" t="s">
        <v>483</v>
      </c>
      <c r="Q162">
        <v>1</v>
      </c>
      <c r="X162">
        <v>0.39</v>
      </c>
      <c r="Y162">
        <v>1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 t="s">
        <v>6</v>
      </c>
      <c r="AG162">
        <v>0.39</v>
      </c>
      <c r="AH162">
        <v>2</v>
      </c>
      <c r="AI162">
        <v>16670705</v>
      </c>
      <c r="AJ162">
        <v>194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ROW(Source!A127)</f>
        <v>127</v>
      </c>
      <c r="B163">
        <v>16670724</v>
      </c>
      <c r="C163">
        <v>16670712</v>
      </c>
      <c r="D163">
        <v>15446300</v>
      </c>
      <c r="E163">
        <v>1</v>
      </c>
      <c r="F163">
        <v>1</v>
      </c>
      <c r="G163">
        <v>1</v>
      </c>
      <c r="H163">
        <v>1</v>
      </c>
      <c r="I163" t="s">
        <v>507</v>
      </c>
      <c r="J163" t="s">
        <v>6</v>
      </c>
      <c r="K163" t="s">
        <v>508</v>
      </c>
      <c r="L163">
        <v>1191</v>
      </c>
      <c r="N163">
        <v>1013</v>
      </c>
      <c r="O163" t="s">
        <v>466</v>
      </c>
      <c r="P163" t="s">
        <v>466</v>
      </c>
      <c r="Q163">
        <v>1</v>
      </c>
      <c r="X163">
        <v>2.3199999999999998</v>
      </c>
      <c r="Y163">
        <v>0</v>
      </c>
      <c r="Z163">
        <v>0</v>
      </c>
      <c r="AA163">
        <v>0</v>
      </c>
      <c r="AB163">
        <v>9.92</v>
      </c>
      <c r="AC163">
        <v>0</v>
      </c>
      <c r="AD163">
        <v>1</v>
      </c>
      <c r="AE163">
        <v>1</v>
      </c>
      <c r="AF163" t="s">
        <v>6</v>
      </c>
      <c r="AG163">
        <v>2.3199999999999998</v>
      </c>
      <c r="AH163">
        <v>2</v>
      </c>
      <c r="AI163">
        <v>16670713</v>
      </c>
      <c r="AJ163">
        <v>195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ROW(Source!A127)</f>
        <v>127</v>
      </c>
      <c r="B164">
        <v>16670725</v>
      </c>
      <c r="C164">
        <v>16670712</v>
      </c>
      <c r="D164">
        <v>15430395</v>
      </c>
      <c r="E164">
        <v>1</v>
      </c>
      <c r="F164">
        <v>1</v>
      </c>
      <c r="G164">
        <v>1</v>
      </c>
      <c r="H164">
        <v>1</v>
      </c>
      <c r="I164" t="s">
        <v>501</v>
      </c>
      <c r="J164" t="s">
        <v>6</v>
      </c>
      <c r="K164" t="s">
        <v>502</v>
      </c>
      <c r="L164">
        <v>1191</v>
      </c>
      <c r="N164">
        <v>1013</v>
      </c>
      <c r="O164" t="s">
        <v>466</v>
      </c>
      <c r="P164" t="s">
        <v>466</v>
      </c>
      <c r="Q164">
        <v>1</v>
      </c>
      <c r="X164">
        <v>0.2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2</v>
      </c>
      <c r="AF164" t="s">
        <v>6</v>
      </c>
      <c r="AG164">
        <v>0.2</v>
      </c>
      <c r="AH164">
        <v>2</v>
      </c>
      <c r="AI164">
        <v>16670714</v>
      </c>
      <c r="AJ164">
        <v>196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ROW(Source!A127)</f>
        <v>127</v>
      </c>
      <c r="B165">
        <v>16670726</v>
      </c>
      <c r="C165">
        <v>16670712</v>
      </c>
      <c r="D165">
        <v>15247680</v>
      </c>
      <c r="E165">
        <v>1</v>
      </c>
      <c r="F165">
        <v>1</v>
      </c>
      <c r="G165">
        <v>1</v>
      </c>
      <c r="H165">
        <v>2</v>
      </c>
      <c r="I165" t="s">
        <v>525</v>
      </c>
      <c r="J165" t="s">
        <v>526</v>
      </c>
      <c r="K165" t="s">
        <v>527</v>
      </c>
      <c r="L165">
        <v>1368</v>
      </c>
      <c r="N165">
        <v>1011</v>
      </c>
      <c r="O165" t="s">
        <v>506</v>
      </c>
      <c r="P165" t="s">
        <v>506</v>
      </c>
      <c r="Q165">
        <v>1</v>
      </c>
      <c r="X165">
        <v>0.1</v>
      </c>
      <c r="Y165">
        <v>0</v>
      </c>
      <c r="Z165">
        <v>111.99</v>
      </c>
      <c r="AA165">
        <v>13.5</v>
      </c>
      <c r="AB165">
        <v>0</v>
      </c>
      <c r="AC165">
        <v>0</v>
      </c>
      <c r="AD165">
        <v>1</v>
      </c>
      <c r="AE165">
        <v>0</v>
      </c>
      <c r="AF165" t="s">
        <v>6</v>
      </c>
      <c r="AG165">
        <v>0.1</v>
      </c>
      <c r="AH165">
        <v>2</v>
      </c>
      <c r="AI165">
        <v>16670715</v>
      </c>
      <c r="AJ165">
        <v>197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ROW(Source!A127)</f>
        <v>127</v>
      </c>
      <c r="B166">
        <v>16670727</v>
      </c>
      <c r="C166">
        <v>16670712</v>
      </c>
      <c r="D166">
        <v>15249073</v>
      </c>
      <c r="E166">
        <v>1</v>
      </c>
      <c r="F166">
        <v>1</v>
      </c>
      <c r="G166">
        <v>1</v>
      </c>
      <c r="H166">
        <v>2</v>
      </c>
      <c r="I166" t="s">
        <v>528</v>
      </c>
      <c r="J166" t="s">
        <v>529</v>
      </c>
      <c r="K166" t="s">
        <v>530</v>
      </c>
      <c r="L166">
        <v>1368</v>
      </c>
      <c r="N166">
        <v>1011</v>
      </c>
      <c r="O166" t="s">
        <v>506</v>
      </c>
      <c r="P166" t="s">
        <v>506</v>
      </c>
      <c r="Q166">
        <v>1</v>
      </c>
      <c r="X166">
        <v>0.1</v>
      </c>
      <c r="Y166">
        <v>0</v>
      </c>
      <c r="Z166">
        <v>65.709999999999994</v>
      </c>
      <c r="AA166">
        <v>11.6</v>
      </c>
      <c r="AB166">
        <v>0</v>
      </c>
      <c r="AC166">
        <v>0</v>
      </c>
      <c r="AD166">
        <v>1</v>
      </c>
      <c r="AE166">
        <v>0</v>
      </c>
      <c r="AF166" t="s">
        <v>6</v>
      </c>
      <c r="AG166">
        <v>0.1</v>
      </c>
      <c r="AH166">
        <v>2</v>
      </c>
      <c r="AI166">
        <v>16670716</v>
      </c>
      <c r="AJ166">
        <v>198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ROW(Source!A127)</f>
        <v>127</v>
      </c>
      <c r="B167">
        <v>16670728</v>
      </c>
      <c r="C167">
        <v>16670712</v>
      </c>
      <c r="D167">
        <v>15249377</v>
      </c>
      <c r="E167">
        <v>1</v>
      </c>
      <c r="F167">
        <v>1</v>
      </c>
      <c r="G167">
        <v>1</v>
      </c>
      <c r="H167">
        <v>2</v>
      </c>
      <c r="I167" t="s">
        <v>531</v>
      </c>
      <c r="J167" t="s">
        <v>532</v>
      </c>
      <c r="K167" t="s">
        <v>533</v>
      </c>
      <c r="L167">
        <v>1368</v>
      </c>
      <c r="N167">
        <v>1011</v>
      </c>
      <c r="O167" t="s">
        <v>506</v>
      </c>
      <c r="P167" t="s">
        <v>506</v>
      </c>
      <c r="Q167">
        <v>1</v>
      </c>
      <c r="X167">
        <v>0.77</v>
      </c>
      <c r="Y167">
        <v>0</v>
      </c>
      <c r="Z167">
        <v>8.1</v>
      </c>
      <c r="AA167">
        <v>0</v>
      </c>
      <c r="AB167">
        <v>0</v>
      </c>
      <c r="AC167">
        <v>0</v>
      </c>
      <c r="AD167">
        <v>1</v>
      </c>
      <c r="AE167">
        <v>0</v>
      </c>
      <c r="AF167" t="s">
        <v>6</v>
      </c>
      <c r="AG167">
        <v>0.77</v>
      </c>
      <c r="AH167">
        <v>2</v>
      </c>
      <c r="AI167">
        <v>16670717</v>
      </c>
      <c r="AJ167">
        <v>199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ROW(Source!A127)</f>
        <v>127</v>
      </c>
      <c r="B168">
        <v>16670729</v>
      </c>
      <c r="C168">
        <v>16670712</v>
      </c>
      <c r="D168">
        <v>15168752</v>
      </c>
      <c r="E168">
        <v>1</v>
      </c>
      <c r="F168">
        <v>1</v>
      </c>
      <c r="G168">
        <v>1</v>
      </c>
      <c r="H168">
        <v>3</v>
      </c>
      <c r="I168" t="s">
        <v>534</v>
      </c>
      <c r="J168" t="s">
        <v>535</v>
      </c>
      <c r="K168" t="s">
        <v>536</v>
      </c>
      <c r="L168">
        <v>1346</v>
      </c>
      <c r="N168">
        <v>1009</v>
      </c>
      <c r="O168" t="s">
        <v>470</v>
      </c>
      <c r="P168" t="s">
        <v>470</v>
      </c>
      <c r="Q168">
        <v>1</v>
      </c>
      <c r="X168">
        <v>0.15</v>
      </c>
      <c r="Y168">
        <v>10.57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6</v>
      </c>
      <c r="AG168">
        <v>0.15</v>
      </c>
      <c r="AH168">
        <v>2</v>
      </c>
      <c r="AI168">
        <v>16670718</v>
      </c>
      <c r="AJ168">
        <v>200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ROW(Source!A127)</f>
        <v>127</v>
      </c>
      <c r="B169">
        <v>16670730</v>
      </c>
      <c r="C169">
        <v>16670712</v>
      </c>
      <c r="D169">
        <v>15169942</v>
      </c>
      <c r="E169">
        <v>1</v>
      </c>
      <c r="F169">
        <v>1</v>
      </c>
      <c r="G169">
        <v>1</v>
      </c>
      <c r="H169">
        <v>3</v>
      </c>
      <c r="I169" t="s">
        <v>537</v>
      </c>
      <c r="J169" t="s">
        <v>538</v>
      </c>
      <c r="K169" t="s">
        <v>539</v>
      </c>
      <c r="L169">
        <v>1346</v>
      </c>
      <c r="N169">
        <v>1009</v>
      </c>
      <c r="O169" t="s">
        <v>470</v>
      </c>
      <c r="P169" t="s">
        <v>470</v>
      </c>
      <c r="Q169">
        <v>1</v>
      </c>
      <c r="X169">
        <v>0.17</v>
      </c>
      <c r="Y169">
        <v>9.0399999999999991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6</v>
      </c>
      <c r="AG169">
        <v>0.17</v>
      </c>
      <c r="AH169">
        <v>2</v>
      </c>
      <c r="AI169">
        <v>16670719</v>
      </c>
      <c r="AJ169">
        <v>201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ROW(Source!A127)</f>
        <v>127</v>
      </c>
      <c r="B170">
        <v>16670731</v>
      </c>
      <c r="C170">
        <v>16670712</v>
      </c>
      <c r="D170">
        <v>15188647</v>
      </c>
      <c r="E170">
        <v>1</v>
      </c>
      <c r="F170">
        <v>1</v>
      </c>
      <c r="G170">
        <v>1</v>
      </c>
      <c r="H170">
        <v>3</v>
      </c>
      <c r="I170" t="s">
        <v>540</v>
      </c>
      <c r="J170" t="s">
        <v>541</v>
      </c>
      <c r="K170" t="s">
        <v>542</v>
      </c>
      <c r="L170">
        <v>1348</v>
      </c>
      <c r="N170">
        <v>1009</v>
      </c>
      <c r="O170" t="s">
        <v>477</v>
      </c>
      <c r="P170" t="s">
        <v>477</v>
      </c>
      <c r="Q170">
        <v>1000</v>
      </c>
      <c r="X170">
        <v>1.4999999999999999E-2</v>
      </c>
      <c r="Y170">
        <v>11500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0</v>
      </c>
      <c r="AF170" t="s">
        <v>6</v>
      </c>
      <c r="AG170">
        <v>1.4999999999999999E-2</v>
      </c>
      <c r="AH170">
        <v>2</v>
      </c>
      <c r="AI170">
        <v>16670720</v>
      </c>
      <c r="AJ170">
        <v>202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ROW(Source!A127)</f>
        <v>127</v>
      </c>
      <c r="B171">
        <v>16670732</v>
      </c>
      <c r="C171">
        <v>16670712</v>
      </c>
      <c r="D171">
        <v>15203834</v>
      </c>
      <c r="E171">
        <v>1</v>
      </c>
      <c r="F171">
        <v>1</v>
      </c>
      <c r="G171">
        <v>1</v>
      </c>
      <c r="H171">
        <v>3</v>
      </c>
      <c r="I171" t="s">
        <v>543</v>
      </c>
      <c r="J171" t="s">
        <v>544</v>
      </c>
      <c r="K171" t="s">
        <v>545</v>
      </c>
      <c r="L171">
        <v>1346</v>
      </c>
      <c r="N171">
        <v>1009</v>
      </c>
      <c r="O171" t="s">
        <v>470</v>
      </c>
      <c r="P171" t="s">
        <v>470</v>
      </c>
      <c r="Q171">
        <v>1</v>
      </c>
      <c r="X171">
        <v>0.03</v>
      </c>
      <c r="Y171">
        <v>28.6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0</v>
      </c>
      <c r="AF171" t="s">
        <v>6</v>
      </c>
      <c r="AG171">
        <v>0.03</v>
      </c>
      <c r="AH171">
        <v>2</v>
      </c>
      <c r="AI171">
        <v>16670721</v>
      </c>
      <c r="AJ171">
        <v>203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ROW(Source!A127)</f>
        <v>127</v>
      </c>
      <c r="B172">
        <v>16670733</v>
      </c>
      <c r="C172">
        <v>16670712</v>
      </c>
      <c r="D172">
        <v>15164559</v>
      </c>
      <c r="E172">
        <v>17</v>
      </c>
      <c r="F172">
        <v>1</v>
      </c>
      <c r="G172">
        <v>1</v>
      </c>
      <c r="H172">
        <v>3</v>
      </c>
      <c r="I172" t="s">
        <v>481</v>
      </c>
      <c r="J172" t="s">
        <v>6</v>
      </c>
      <c r="K172" t="s">
        <v>482</v>
      </c>
      <c r="L172">
        <v>1374</v>
      </c>
      <c r="N172">
        <v>1013</v>
      </c>
      <c r="O172" t="s">
        <v>483</v>
      </c>
      <c r="P172" t="s">
        <v>483</v>
      </c>
      <c r="Q172">
        <v>1</v>
      </c>
      <c r="X172">
        <v>0.46</v>
      </c>
      <c r="Y172">
        <v>1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6</v>
      </c>
      <c r="AG172">
        <v>0.46</v>
      </c>
      <c r="AH172">
        <v>2</v>
      </c>
      <c r="AI172">
        <v>16670722</v>
      </c>
      <c r="AJ172">
        <v>205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ROW(Source!A128)</f>
        <v>128</v>
      </c>
      <c r="B173">
        <v>16670724</v>
      </c>
      <c r="C173">
        <v>16670712</v>
      </c>
      <c r="D173">
        <v>15446300</v>
      </c>
      <c r="E173">
        <v>1</v>
      </c>
      <c r="F173">
        <v>1</v>
      </c>
      <c r="G173">
        <v>1</v>
      </c>
      <c r="H173">
        <v>1</v>
      </c>
      <c r="I173" t="s">
        <v>507</v>
      </c>
      <c r="J173" t="s">
        <v>6</v>
      </c>
      <c r="K173" t="s">
        <v>508</v>
      </c>
      <c r="L173">
        <v>1191</v>
      </c>
      <c r="N173">
        <v>1013</v>
      </c>
      <c r="O173" t="s">
        <v>466</v>
      </c>
      <c r="P173" t="s">
        <v>466</v>
      </c>
      <c r="Q173">
        <v>1</v>
      </c>
      <c r="X173">
        <v>2.3199999999999998</v>
      </c>
      <c r="Y173">
        <v>0</v>
      </c>
      <c r="Z173">
        <v>0</v>
      </c>
      <c r="AA173">
        <v>0</v>
      </c>
      <c r="AB173">
        <v>9.92</v>
      </c>
      <c r="AC173">
        <v>0</v>
      </c>
      <c r="AD173">
        <v>1</v>
      </c>
      <c r="AE173">
        <v>1</v>
      </c>
      <c r="AF173" t="s">
        <v>6</v>
      </c>
      <c r="AG173">
        <v>2.3199999999999998</v>
      </c>
      <c r="AH173">
        <v>2</v>
      </c>
      <c r="AI173">
        <v>16670713</v>
      </c>
      <c r="AJ173">
        <v>206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ROW(Source!A128)</f>
        <v>128</v>
      </c>
      <c r="B174">
        <v>16670725</v>
      </c>
      <c r="C174">
        <v>16670712</v>
      </c>
      <c r="D174">
        <v>15430395</v>
      </c>
      <c r="E174">
        <v>1</v>
      </c>
      <c r="F174">
        <v>1</v>
      </c>
      <c r="G174">
        <v>1</v>
      </c>
      <c r="H174">
        <v>1</v>
      </c>
      <c r="I174" t="s">
        <v>501</v>
      </c>
      <c r="J174" t="s">
        <v>6</v>
      </c>
      <c r="K174" t="s">
        <v>502</v>
      </c>
      <c r="L174">
        <v>1191</v>
      </c>
      <c r="N174">
        <v>1013</v>
      </c>
      <c r="O174" t="s">
        <v>466</v>
      </c>
      <c r="P174" t="s">
        <v>466</v>
      </c>
      <c r="Q174">
        <v>1</v>
      </c>
      <c r="X174">
        <v>0.2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2</v>
      </c>
      <c r="AF174" t="s">
        <v>6</v>
      </c>
      <c r="AG174">
        <v>0.2</v>
      </c>
      <c r="AH174">
        <v>2</v>
      </c>
      <c r="AI174">
        <v>16670714</v>
      </c>
      <c r="AJ174">
        <v>207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ROW(Source!A128)</f>
        <v>128</v>
      </c>
      <c r="B175">
        <v>16670726</v>
      </c>
      <c r="C175">
        <v>16670712</v>
      </c>
      <c r="D175">
        <v>15247680</v>
      </c>
      <c r="E175">
        <v>1</v>
      </c>
      <c r="F175">
        <v>1</v>
      </c>
      <c r="G175">
        <v>1</v>
      </c>
      <c r="H175">
        <v>2</v>
      </c>
      <c r="I175" t="s">
        <v>525</v>
      </c>
      <c r="J175" t="s">
        <v>526</v>
      </c>
      <c r="K175" t="s">
        <v>527</v>
      </c>
      <c r="L175">
        <v>1368</v>
      </c>
      <c r="N175">
        <v>1011</v>
      </c>
      <c r="O175" t="s">
        <v>506</v>
      </c>
      <c r="P175" t="s">
        <v>506</v>
      </c>
      <c r="Q175">
        <v>1</v>
      </c>
      <c r="X175">
        <v>0.1</v>
      </c>
      <c r="Y175">
        <v>0</v>
      </c>
      <c r="Z175">
        <v>111.99</v>
      </c>
      <c r="AA175">
        <v>13.5</v>
      </c>
      <c r="AB175">
        <v>0</v>
      </c>
      <c r="AC175">
        <v>0</v>
      </c>
      <c r="AD175">
        <v>1</v>
      </c>
      <c r="AE175">
        <v>0</v>
      </c>
      <c r="AF175" t="s">
        <v>6</v>
      </c>
      <c r="AG175">
        <v>0.1</v>
      </c>
      <c r="AH175">
        <v>2</v>
      </c>
      <c r="AI175">
        <v>16670715</v>
      </c>
      <c r="AJ175">
        <v>208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ROW(Source!A128)</f>
        <v>128</v>
      </c>
      <c r="B176">
        <v>16670727</v>
      </c>
      <c r="C176">
        <v>16670712</v>
      </c>
      <c r="D176">
        <v>15249073</v>
      </c>
      <c r="E176">
        <v>1</v>
      </c>
      <c r="F176">
        <v>1</v>
      </c>
      <c r="G176">
        <v>1</v>
      </c>
      <c r="H176">
        <v>2</v>
      </c>
      <c r="I176" t="s">
        <v>528</v>
      </c>
      <c r="J176" t="s">
        <v>529</v>
      </c>
      <c r="K176" t="s">
        <v>530</v>
      </c>
      <c r="L176">
        <v>1368</v>
      </c>
      <c r="N176">
        <v>1011</v>
      </c>
      <c r="O176" t="s">
        <v>506</v>
      </c>
      <c r="P176" t="s">
        <v>506</v>
      </c>
      <c r="Q176">
        <v>1</v>
      </c>
      <c r="X176">
        <v>0.1</v>
      </c>
      <c r="Y176">
        <v>0</v>
      </c>
      <c r="Z176">
        <v>65.709999999999994</v>
      </c>
      <c r="AA176">
        <v>11.6</v>
      </c>
      <c r="AB176">
        <v>0</v>
      </c>
      <c r="AC176">
        <v>0</v>
      </c>
      <c r="AD176">
        <v>1</v>
      </c>
      <c r="AE176">
        <v>0</v>
      </c>
      <c r="AF176" t="s">
        <v>6</v>
      </c>
      <c r="AG176">
        <v>0.1</v>
      </c>
      <c r="AH176">
        <v>2</v>
      </c>
      <c r="AI176">
        <v>16670716</v>
      </c>
      <c r="AJ176">
        <v>209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ROW(Source!A128)</f>
        <v>128</v>
      </c>
      <c r="B177">
        <v>16670728</v>
      </c>
      <c r="C177">
        <v>16670712</v>
      </c>
      <c r="D177">
        <v>15249377</v>
      </c>
      <c r="E177">
        <v>1</v>
      </c>
      <c r="F177">
        <v>1</v>
      </c>
      <c r="G177">
        <v>1</v>
      </c>
      <c r="H177">
        <v>2</v>
      </c>
      <c r="I177" t="s">
        <v>531</v>
      </c>
      <c r="J177" t="s">
        <v>532</v>
      </c>
      <c r="K177" t="s">
        <v>533</v>
      </c>
      <c r="L177">
        <v>1368</v>
      </c>
      <c r="N177">
        <v>1011</v>
      </c>
      <c r="O177" t="s">
        <v>506</v>
      </c>
      <c r="P177" t="s">
        <v>506</v>
      </c>
      <c r="Q177">
        <v>1</v>
      </c>
      <c r="X177">
        <v>0.77</v>
      </c>
      <c r="Y177">
        <v>0</v>
      </c>
      <c r="Z177">
        <v>8.1</v>
      </c>
      <c r="AA177">
        <v>0</v>
      </c>
      <c r="AB177">
        <v>0</v>
      </c>
      <c r="AC177">
        <v>0</v>
      </c>
      <c r="AD177">
        <v>1</v>
      </c>
      <c r="AE177">
        <v>0</v>
      </c>
      <c r="AF177" t="s">
        <v>6</v>
      </c>
      <c r="AG177">
        <v>0.77</v>
      </c>
      <c r="AH177">
        <v>2</v>
      </c>
      <c r="AI177">
        <v>16670717</v>
      </c>
      <c r="AJ177">
        <v>210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ROW(Source!A128)</f>
        <v>128</v>
      </c>
      <c r="B178">
        <v>16670729</v>
      </c>
      <c r="C178">
        <v>16670712</v>
      </c>
      <c r="D178">
        <v>15168752</v>
      </c>
      <c r="E178">
        <v>1</v>
      </c>
      <c r="F178">
        <v>1</v>
      </c>
      <c r="G178">
        <v>1</v>
      </c>
      <c r="H178">
        <v>3</v>
      </c>
      <c r="I178" t="s">
        <v>534</v>
      </c>
      <c r="J178" t="s">
        <v>535</v>
      </c>
      <c r="K178" t="s">
        <v>536</v>
      </c>
      <c r="L178">
        <v>1346</v>
      </c>
      <c r="N178">
        <v>1009</v>
      </c>
      <c r="O178" t="s">
        <v>470</v>
      </c>
      <c r="P178" t="s">
        <v>470</v>
      </c>
      <c r="Q178">
        <v>1</v>
      </c>
      <c r="X178">
        <v>0.15</v>
      </c>
      <c r="Y178">
        <v>10.57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0</v>
      </c>
      <c r="AF178" t="s">
        <v>6</v>
      </c>
      <c r="AG178">
        <v>0.15</v>
      </c>
      <c r="AH178">
        <v>2</v>
      </c>
      <c r="AI178">
        <v>16670718</v>
      </c>
      <c r="AJ178">
        <v>211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ROW(Source!A128)</f>
        <v>128</v>
      </c>
      <c r="B179">
        <v>16670730</v>
      </c>
      <c r="C179">
        <v>16670712</v>
      </c>
      <c r="D179">
        <v>15169942</v>
      </c>
      <c r="E179">
        <v>1</v>
      </c>
      <c r="F179">
        <v>1</v>
      </c>
      <c r="G179">
        <v>1</v>
      </c>
      <c r="H179">
        <v>3</v>
      </c>
      <c r="I179" t="s">
        <v>537</v>
      </c>
      <c r="J179" t="s">
        <v>538</v>
      </c>
      <c r="K179" t="s">
        <v>539</v>
      </c>
      <c r="L179">
        <v>1346</v>
      </c>
      <c r="N179">
        <v>1009</v>
      </c>
      <c r="O179" t="s">
        <v>470</v>
      </c>
      <c r="P179" t="s">
        <v>470</v>
      </c>
      <c r="Q179">
        <v>1</v>
      </c>
      <c r="X179">
        <v>0.17</v>
      </c>
      <c r="Y179">
        <v>9.0399999999999991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0</v>
      </c>
      <c r="AF179" t="s">
        <v>6</v>
      </c>
      <c r="AG179">
        <v>0.17</v>
      </c>
      <c r="AH179">
        <v>2</v>
      </c>
      <c r="AI179">
        <v>16670719</v>
      </c>
      <c r="AJ179">
        <v>212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ROW(Source!A128)</f>
        <v>128</v>
      </c>
      <c r="B180">
        <v>16670731</v>
      </c>
      <c r="C180">
        <v>16670712</v>
      </c>
      <c r="D180">
        <v>15188647</v>
      </c>
      <c r="E180">
        <v>1</v>
      </c>
      <c r="F180">
        <v>1</v>
      </c>
      <c r="G180">
        <v>1</v>
      </c>
      <c r="H180">
        <v>3</v>
      </c>
      <c r="I180" t="s">
        <v>540</v>
      </c>
      <c r="J180" t="s">
        <v>541</v>
      </c>
      <c r="K180" t="s">
        <v>542</v>
      </c>
      <c r="L180">
        <v>1348</v>
      </c>
      <c r="N180">
        <v>1009</v>
      </c>
      <c r="O180" t="s">
        <v>477</v>
      </c>
      <c r="P180" t="s">
        <v>477</v>
      </c>
      <c r="Q180">
        <v>1000</v>
      </c>
      <c r="X180">
        <v>1.4999999999999999E-2</v>
      </c>
      <c r="Y180">
        <v>11500</v>
      </c>
      <c r="Z180">
        <v>0</v>
      </c>
      <c r="AA180">
        <v>0</v>
      </c>
      <c r="AB180">
        <v>0</v>
      </c>
      <c r="AC180">
        <v>0</v>
      </c>
      <c r="AD180">
        <v>1</v>
      </c>
      <c r="AE180">
        <v>0</v>
      </c>
      <c r="AF180" t="s">
        <v>6</v>
      </c>
      <c r="AG180">
        <v>1.4999999999999999E-2</v>
      </c>
      <c r="AH180">
        <v>2</v>
      </c>
      <c r="AI180">
        <v>16670720</v>
      </c>
      <c r="AJ180">
        <v>213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ROW(Source!A128)</f>
        <v>128</v>
      </c>
      <c r="B181">
        <v>16670732</v>
      </c>
      <c r="C181">
        <v>16670712</v>
      </c>
      <c r="D181">
        <v>15203834</v>
      </c>
      <c r="E181">
        <v>1</v>
      </c>
      <c r="F181">
        <v>1</v>
      </c>
      <c r="G181">
        <v>1</v>
      </c>
      <c r="H181">
        <v>3</v>
      </c>
      <c r="I181" t="s">
        <v>543</v>
      </c>
      <c r="J181" t="s">
        <v>544</v>
      </c>
      <c r="K181" t="s">
        <v>545</v>
      </c>
      <c r="L181">
        <v>1346</v>
      </c>
      <c r="N181">
        <v>1009</v>
      </c>
      <c r="O181" t="s">
        <v>470</v>
      </c>
      <c r="P181" t="s">
        <v>470</v>
      </c>
      <c r="Q181">
        <v>1</v>
      </c>
      <c r="X181">
        <v>0.03</v>
      </c>
      <c r="Y181">
        <v>28.6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0</v>
      </c>
      <c r="AF181" t="s">
        <v>6</v>
      </c>
      <c r="AG181">
        <v>0.03</v>
      </c>
      <c r="AH181">
        <v>2</v>
      </c>
      <c r="AI181">
        <v>16670721</v>
      </c>
      <c r="AJ181">
        <v>214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ROW(Source!A128)</f>
        <v>128</v>
      </c>
      <c r="B182">
        <v>16670733</v>
      </c>
      <c r="C182">
        <v>16670712</v>
      </c>
      <c r="D182">
        <v>15164559</v>
      </c>
      <c r="E182">
        <v>17</v>
      </c>
      <c r="F182">
        <v>1</v>
      </c>
      <c r="G182">
        <v>1</v>
      </c>
      <c r="H182">
        <v>3</v>
      </c>
      <c r="I182" t="s">
        <v>481</v>
      </c>
      <c r="J182" t="s">
        <v>6</v>
      </c>
      <c r="K182" t="s">
        <v>482</v>
      </c>
      <c r="L182">
        <v>1374</v>
      </c>
      <c r="N182">
        <v>1013</v>
      </c>
      <c r="O182" t="s">
        <v>483</v>
      </c>
      <c r="P182" t="s">
        <v>483</v>
      </c>
      <c r="Q182">
        <v>1</v>
      </c>
      <c r="X182">
        <v>0.46</v>
      </c>
      <c r="Y182">
        <v>1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6</v>
      </c>
      <c r="AG182">
        <v>0.46</v>
      </c>
      <c r="AH182">
        <v>2</v>
      </c>
      <c r="AI182">
        <v>16670722</v>
      </c>
      <c r="AJ182">
        <v>216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ROW(Source!A131)</f>
        <v>131</v>
      </c>
      <c r="B183">
        <v>16670743</v>
      </c>
      <c r="C183">
        <v>16670735</v>
      </c>
      <c r="D183">
        <v>15435763</v>
      </c>
      <c r="E183">
        <v>1</v>
      </c>
      <c r="F183">
        <v>1</v>
      </c>
      <c r="G183">
        <v>1</v>
      </c>
      <c r="H183">
        <v>1</v>
      </c>
      <c r="I183" t="s">
        <v>509</v>
      </c>
      <c r="J183" t="s">
        <v>6</v>
      </c>
      <c r="K183" t="s">
        <v>510</v>
      </c>
      <c r="L183">
        <v>1191</v>
      </c>
      <c r="N183">
        <v>1013</v>
      </c>
      <c r="O183" t="s">
        <v>466</v>
      </c>
      <c r="P183" t="s">
        <v>466</v>
      </c>
      <c r="Q183">
        <v>1</v>
      </c>
      <c r="X183">
        <v>2.4</v>
      </c>
      <c r="Y183">
        <v>0</v>
      </c>
      <c r="Z183">
        <v>0</v>
      </c>
      <c r="AA183">
        <v>0</v>
      </c>
      <c r="AB183">
        <v>10.35</v>
      </c>
      <c r="AC183">
        <v>0</v>
      </c>
      <c r="AD183">
        <v>1</v>
      </c>
      <c r="AE183">
        <v>1</v>
      </c>
      <c r="AF183" t="s">
        <v>6</v>
      </c>
      <c r="AG183">
        <v>2.4</v>
      </c>
      <c r="AH183">
        <v>2</v>
      </c>
      <c r="AI183">
        <v>16670736</v>
      </c>
      <c r="AJ183">
        <v>217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ROW(Source!A131)</f>
        <v>131</v>
      </c>
      <c r="B184">
        <v>16670744</v>
      </c>
      <c r="C184">
        <v>16670735</v>
      </c>
      <c r="D184">
        <v>15165918</v>
      </c>
      <c r="E184">
        <v>1</v>
      </c>
      <c r="F184">
        <v>1</v>
      </c>
      <c r="G184">
        <v>1</v>
      </c>
      <c r="H184">
        <v>3</v>
      </c>
      <c r="I184" t="s">
        <v>467</v>
      </c>
      <c r="J184" t="s">
        <v>468</v>
      </c>
      <c r="K184" t="s">
        <v>469</v>
      </c>
      <c r="L184">
        <v>1346</v>
      </c>
      <c r="N184">
        <v>1009</v>
      </c>
      <c r="O184" t="s">
        <v>470</v>
      </c>
      <c r="P184" t="s">
        <v>470</v>
      </c>
      <c r="Q184">
        <v>1</v>
      </c>
      <c r="X184">
        <v>1.6000000000000001E-3</v>
      </c>
      <c r="Y184">
        <v>27.74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6</v>
      </c>
      <c r="AG184">
        <v>1.6000000000000001E-3</v>
      </c>
      <c r="AH184">
        <v>2</v>
      </c>
      <c r="AI184">
        <v>16670737</v>
      </c>
      <c r="AJ184">
        <v>218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ROW(Source!A131)</f>
        <v>131</v>
      </c>
      <c r="B185">
        <v>16670745</v>
      </c>
      <c r="C185">
        <v>16670735</v>
      </c>
      <c r="D185">
        <v>15170072</v>
      </c>
      <c r="E185">
        <v>1</v>
      </c>
      <c r="F185">
        <v>1</v>
      </c>
      <c r="G185">
        <v>1</v>
      </c>
      <c r="H185">
        <v>3</v>
      </c>
      <c r="I185" t="s">
        <v>471</v>
      </c>
      <c r="J185" t="s">
        <v>472</v>
      </c>
      <c r="K185" t="s">
        <v>473</v>
      </c>
      <c r="L185">
        <v>1355</v>
      </c>
      <c r="N185">
        <v>1010</v>
      </c>
      <c r="O185" t="s">
        <v>371</v>
      </c>
      <c r="P185" t="s">
        <v>371</v>
      </c>
      <c r="Q185">
        <v>100</v>
      </c>
      <c r="X185">
        <v>0.03</v>
      </c>
      <c r="Y185">
        <v>83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0</v>
      </c>
      <c r="AF185" t="s">
        <v>6</v>
      </c>
      <c r="AG185">
        <v>0.03</v>
      </c>
      <c r="AH185">
        <v>2</v>
      </c>
      <c r="AI185">
        <v>16670738</v>
      </c>
      <c r="AJ185">
        <v>219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ROW(Source!A131)</f>
        <v>131</v>
      </c>
      <c r="B186">
        <v>16670746</v>
      </c>
      <c r="C186">
        <v>16670735</v>
      </c>
      <c r="D186">
        <v>15171982</v>
      </c>
      <c r="E186">
        <v>1</v>
      </c>
      <c r="F186">
        <v>1</v>
      </c>
      <c r="G186">
        <v>1</v>
      </c>
      <c r="H186">
        <v>3</v>
      </c>
      <c r="I186" t="s">
        <v>474</v>
      </c>
      <c r="J186" t="s">
        <v>475</v>
      </c>
      <c r="K186" t="s">
        <v>476</v>
      </c>
      <c r="L186">
        <v>1348</v>
      </c>
      <c r="N186">
        <v>1009</v>
      </c>
      <c r="O186" t="s">
        <v>477</v>
      </c>
      <c r="P186" t="s">
        <v>477</v>
      </c>
      <c r="Q186">
        <v>1000</v>
      </c>
      <c r="X186">
        <v>2.0000000000000002E-5</v>
      </c>
      <c r="Y186">
        <v>729.98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6</v>
      </c>
      <c r="AG186">
        <v>2.0000000000000002E-5</v>
      </c>
      <c r="AH186">
        <v>2</v>
      </c>
      <c r="AI186">
        <v>16670739</v>
      </c>
      <c r="AJ186">
        <v>220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ROW(Source!A131)</f>
        <v>131</v>
      </c>
      <c r="B187">
        <v>16670747</v>
      </c>
      <c r="C187">
        <v>16670735</v>
      </c>
      <c r="D187">
        <v>15195043</v>
      </c>
      <c r="E187">
        <v>1</v>
      </c>
      <c r="F187">
        <v>1</v>
      </c>
      <c r="G187">
        <v>1</v>
      </c>
      <c r="H187">
        <v>3</v>
      </c>
      <c r="I187" t="s">
        <v>478</v>
      </c>
      <c r="J187" t="s">
        <v>479</v>
      </c>
      <c r="K187" t="s">
        <v>480</v>
      </c>
      <c r="L187">
        <v>1346</v>
      </c>
      <c r="N187">
        <v>1009</v>
      </c>
      <c r="O187" t="s">
        <v>470</v>
      </c>
      <c r="P187" t="s">
        <v>470</v>
      </c>
      <c r="Q187">
        <v>1</v>
      </c>
      <c r="X187">
        <v>1.6E-2</v>
      </c>
      <c r="Y187">
        <v>65.75</v>
      </c>
      <c r="Z187">
        <v>0</v>
      </c>
      <c r="AA187">
        <v>0</v>
      </c>
      <c r="AB187">
        <v>0</v>
      </c>
      <c r="AC187">
        <v>0</v>
      </c>
      <c r="AD187">
        <v>1</v>
      </c>
      <c r="AE187">
        <v>0</v>
      </c>
      <c r="AF187" t="s">
        <v>6</v>
      </c>
      <c r="AG187">
        <v>1.6E-2</v>
      </c>
      <c r="AH187">
        <v>2</v>
      </c>
      <c r="AI187">
        <v>16670740</v>
      </c>
      <c r="AJ187">
        <v>221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ROW(Source!A131)</f>
        <v>131</v>
      </c>
      <c r="B188">
        <v>16670748</v>
      </c>
      <c r="C188">
        <v>16670735</v>
      </c>
      <c r="D188">
        <v>15164559</v>
      </c>
      <c r="E188">
        <v>17</v>
      </c>
      <c r="F188">
        <v>1</v>
      </c>
      <c r="G188">
        <v>1</v>
      </c>
      <c r="H188">
        <v>3</v>
      </c>
      <c r="I188" t="s">
        <v>481</v>
      </c>
      <c r="J188" t="s">
        <v>6</v>
      </c>
      <c r="K188" t="s">
        <v>482</v>
      </c>
      <c r="L188">
        <v>1374</v>
      </c>
      <c r="N188">
        <v>1013</v>
      </c>
      <c r="O188" t="s">
        <v>483</v>
      </c>
      <c r="P188" t="s">
        <v>483</v>
      </c>
      <c r="Q188">
        <v>1</v>
      </c>
      <c r="X188">
        <v>0.5</v>
      </c>
      <c r="Y188">
        <v>1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6</v>
      </c>
      <c r="AG188">
        <v>0.5</v>
      </c>
      <c r="AH188">
        <v>2</v>
      </c>
      <c r="AI188">
        <v>16670741</v>
      </c>
      <c r="AJ188">
        <v>223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ROW(Source!A132)</f>
        <v>132</v>
      </c>
      <c r="B189">
        <v>16670743</v>
      </c>
      <c r="C189">
        <v>16670735</v>
      </c>
      <c r="D189">
        <v>15435763</v>
      </c>
      <c r="E189">
        <v>1</v>
      </c>
      <c r="F189">
        <v>1</v>
      </c>
      <c r="G189">
        <v>1</v>
      </c>
      <c r="H189">
        <v>1</v>
      </c>
      <c r="I189" t="s">
        <v>509</v>
      </c>
      <c r="J189" t="s">
        <v>6</v>
      </c>
      <c r="K189" t="s">
        <v>510</v>
      </c>
      <c r="L189">
        <v>1191</v>
      </c>
      <c r="N189">
        <v>1013</v>
      </c>
      <c r="O189" t="s">
        <v>466</v>
      </c>
      <c r="P189" t="s">
        <v>466</v>
      </c>
      <c r="Q189">
        <v>1</v>
      </c>
      <c r="X189">
        <v>2.4</v>
      </c>
      <c r="Y189">
        <v>0</v>
      </c>
      <c r="Z189">
        <v>0</v>
      </c>
      <c r="AA189">
        <v>0</v>
      </c>
      <c r="AB189">
        <v>10.35</v>
      </c>
      <c r="AC189">
        <v>0</v>
      </c>
      <c r="AD189">
        <v>1</v>
      </c>
      <c r="AE189">
        <v>1</v>
      </c>
      <c r="AF189" t="s">
        <v>6</v>
      </c>
      <c r="AG189">
        <v>2.4</v>
      </c>
      <c r="AH189">
        <v>2</v>
      </c>
      <c r="AI189">
        <v>16670736</v>
      </c>
      <c r="AJ189">
        <v>224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ROW(Source!A132)</f>
        <v>132</v>
      </c>
      <c r="B190">
        <v>16670744</v>
      </c>
      <c r="C190">
        <v>16670735</v>
      </c>
      <c r="D190">
        <v>15165918</v>
      </c>
      <c r="E190">
        <v>1</v>
      </c>
      <c r="F190">
        <v>1</v>
      </c>
      <c r="G190">
        <v>1</v>
      </c>
      <c r="H190">
        <v>3</v>
      </c>
      <c r="I190" t="s">
        <v>467</v>
      </c>
      <c r="J190" t="s">
        <v>468</v>
      </c>
      <c r="K190" t="s">
        <v>469</v>
      </c>
      <c r="L190">
        <v>1346</v>
      </c>
      <c r="N190">
        <v>1009</v>
      </c>
      <c r="O190" t="s">
        <v>470</v>
      </c>
      <c r="P190" t="s">
        <v>470</v>
      </c>
      <c r="Q190">
        <v>1</v>
      </c>
      <c r="X190">
        <v>1.6000000000000001E-3</v>
      </c>
      <c r="Y190">
        <v>27.74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6</v>
      </c>
      <c r="AG190">
        <v>1.6000000000000001E-3</v>
      </c>
      <c r="AH190">
        <v>2</v>
      </c>
      <c r="AI190">
        <v>16670737</v>
      </c>
      <c r="AJ190">
        <v>225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ROW(Source!A132)</f>
        <v>132</v>
      </c>
      <c r="B191">
        <v>16670745</v>
      </c>
      <c r="C191">
        <v>16670735</v>
      </c>
      <c r="D191">
        <v>15170072</v>
      </c>
      <c r="E191">
        <v>1</v>
      </c>
      <c r="F191">
        <v>1</v>
      </c>
      <c r="G191">
        <v>1</v>
      </c>
      <c r="H191">
        <v>3</v>
      </c>
      <c r="I191" t="s">
        <v>471</v>
      </c>
      <c r="J191" t="s">
        <v>472</v>
      </c>
      <c r="K191" t="s">
        <v>473</v>
      </c>
      <c r="L191">
        <v>1355</v>
      </c>
      <c r="N191">
        <v>1010</v>
      </c>
      <c r="O191" t="s">
        <v>371</v>
      </c>
      <c r="P191" t="s">
        <v>371</v>
      </c>
      <c r="Q191">
        <v>100</v>
      </c>
      <c r="X191">
        <v>0.03</v>
      </c>
      <c r="Y191">
        <v>83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0</v>
      </c>
      <c r="AF191" t="s">
        <v>6</v>
      </c>
      <c r="AG191">
        <v>0.03</v>
      </c>
      <c r="AH191">
        <v>2</v>
      </c>
      <c r="AI191">
        <v>16670738</v>
      </c>
      <c r="AJ191">
        <v>226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ROW(Source!A132)</f>
        <v>132</v>
      </c>
      <c r="B192">
        <v>16670746</v>
      </c>
      <c r="C192">
        <v>16670735</v>
      </c>
      <c r="D192">
        <v>15171982</v>
      </c>
      <c r="E192">
        <v>1</v>
      </c>
      <c r="F192">
        <v>1</v>
      </c>
      <c r="G192">
        <v>1</v>
      </c>
      <c r="H192">
        <v>3</v>
      </c>
      <c r="I192" t="s">
        <v>474</v>
      </c>
      <c r="J192" t="s">
        <v>475</v>
      </c>
      <c r="K192" t="s">
        <v>476</v>
      </c>
      <c r="L192">
        <v>1348</v>
      </c>
      <c r="N192">
        <v>1009</v>
      </c>
      <c r="O192" t="s">
        <v>477</v>
      </c>
      <c r="P192" t="s">
        <v>477</v>
      </c>
      <c r="Q192">
        <v>1000</v>
      </c>
      <c r="X192">
        <v>2.0000000000000002E-5</v>
      </c>
      <c r="Y192">
        <v>729.98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6</v>
      </c>
      <c r="AG192">
        <v>2.0000000000000002E-5</v>
      </c>
      <c r="AH192">
        <v>2</v>
      </c>
      <c r="AI192">
        <v>16670739</v>
      </c>
      <c r="AJ192">
        <v>227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ROW(Source!A132)</f>
        <v>132</v>
      </c>
      <c r="B193">
        <v>16670747</v>
      </c>
      <c r="C193">
        <v>16670735</v>
      </c>
      <c r="D193">
        <v>15195043</v>
      </c>
      <c r="E193">
        <v>1</v>
      </c>
      <c r="F193">
        <v>1</v>
      </c>
      <c r="G193">
        <v>1</v>
      </c>
      <c r="H193">
        <v>3</v>
      </c>
      <c r="I193" t="s">
        <v>478</v>
      </c>
      <c r="J193" t="s">
        <v>479</v>
      </c>
      <c r="K193" t="s">
        <v>480</v>
      </c>
      <c r="L193">
        <v>1346</v>
      </c>
      <c r="N193">
        <v>1009</v>
      </c>
      <c r="O193" t="s">
        <v>470</v>
      </c>
      <c r="P193" t="s">
        <v>470</v>
      </c>
      <c r="Q193">
        <v>1</v>
      </c>
      <c r="X193">
        <v>1.6E-2</v>
      </c>
      <c r="Y193">
        <v>65.75</v>
      </c>
      <c r="Z193">
        <v>0</v>
      </c>
      <c r="AA193">
        <v>0</v>
      </c>
      <c r="AB193">
        <v>0</v>
      </c>
      <c r="AC193">
        <v>0</v>
      </c>
      <c r="AD193">
        <v>1</v>
      </c>
      <c r="AE193">
        <v>0</v>
      </c>
      <c r="AF193" t="s">
        <v>6</v>
      </c>
      <c r="AG193">
        <v>1.6E-2</v>
      </c>
      <c r="AH193">
        <v>2</v>
      </c>
      <c r="AI193">
        <v>16670740</v>
      </c>
      <c r="AJ193">
        <v>228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ROW(Source!A132)</f>
        <v>132</v>
      </c>
      <c r="B194">
        <v>16670748</v>
      </c>
      <c r="C194">
        <v>16670735</v>
      </c>
      <c r="D194">
        <v>15164559</v>
      </c>
      <c r="E194">
        <v>17</v>
      </c>
      <c r="F194">
        <v>1</v>
      </c>
      <c r="G194">
        <v>1</v>
      </c>
      <c r="H194">
        <v>3</v>
      </c>
      <c r="I194" t="s">
        <v>481</v>
      </c>
      <c r="J194" t="s">
        <v>6</v>
      </c>
      <c r="K194" t="s">
        <v>482</v>
      </c>
      <c r="L194">
        <v>1374</v>
      </c>
      <c r="N194">
        <v>1013</v>
      </c>
      <c r="O194" t="s">
        <v>483</v>
      </c>
      <c r="P194" t="s">
        <v>483</v>
      </c>
      <c r="Q194">
        <v>1</v>
      </c>
      <c r="X194">
        <v>0.5</v>
      </c>
      <c r="Y194">
        <v>1</v>
      </c>
      <c r="Z194">
        <v>0</v>
      </c>
      <c r="AA194">
        <v>0</v>
      </c>
      <c r="AB194">
        <v>0</v>
      </c>
      <c r="AC194">
        <v>0</v>
      </c>
      <c r="AD194">
        <v>1</v>
      </c>
      <c r="AE194">
        <v>0</v>
      </c>
      <c r="AF194" t="s">
        <v>6</v>
      </c>
      <c r="AG194">
        <v>0.5</v>
      </c>
      <c r="AH194">
        <v>2</v>
      </c>
      <c r="AI194">
        <v>16670741</v>
      </c>
      <c r="AJ194">
        <v>230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ROW(Source!A135)</f>
        <v>135</v>
      </c>
      <c r="B195">
        <v>16670761</v>
      </c>
      <c r="C195">
        <v>16670750</v>
      </c>
      <c r="D195">
        <v>15436556</v>
      </c>
      <c r="E195">
        <v>1</v>
      </c>
      <c r="F195">
        <v>1</v>
      </c>
      <c r="G195">
        <v>1</v>
      </c>
      <c r="H195">
        <v>1</v>
      </c>
      <c r="I195" t="s">
        <v>464</v>
      </c>
      <c r="J195" t="s">
        <v>6</v>
      </c>
      <c r="K195" t="s">
        <v>465</v>
      </c>
      <c r="L195">
        <v>1191</v>
      </c>
      <c r="N195">
        <v>1013</v>
      </c>
      <c r="O195" t="s">
        <v>466</v>
      </c>
      <c r="P195" t="s">
        <v>466</v>
      </c>
      <c r="Q195">
        <v>1</v>
      </c>
      <c r="X195">
        <v>2.06</v>
      </c>
      <c r="Y195">
        <v>0</v>
      </c>
      <c r="Z195">
        <v>0</v>
      </c>
      <c r="AA195">
        <v>0</v>
      </c>
      <c r="AB195">
        <v>9.6199999999999992</v>
      </c>
      <c r="AC195">
        <v>0</v>
      </c>
      <c r="AD195">
        <v>1</v>
      </c>
      <c r="AE195">
        <v>1</v>
      </c>
      <c r="AF195" t="s">
        <v>6</v>
      </c>
      <c r="AG195">
        <v>2.06</v>
      </c>
      <c r="AH195">
        <v>2</v>
      </c>
      <c r="AI195">
        <v>16670751</v>
      </c>
      <c r="AJ195">
        <v>231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ROW(Source!A135)</f>
        <v>135</v>
      </c>
      <c r="B196">
        <v>16670762</v>
      </c>
      <c r="C196">
        <v>16670750</v>
      </c>
      <c r="D196">
        <v>15165702</v>
      </c>
      <c r="E196">
        <v>1</v>
      </c>
      <c r="F196">
        <v>1</v>
      </c>
      <c r="G196">
        <v>1</v>
      </c>
      <c r="H196">
        <v>3</v>
      </c>
      <c r="I196" t="s">
        <v>546</v>
      </c>
      <c r="J196" t="s">
        <v>547</v>
      </c>
      <c r="K196" t="s">
        <v>548</v>
      </c>
      <c r="L196">
        <v>1348</v>
      </c>
      <c r="N196">
        <v>1009</v>
      </c>
      <c r="O196" t="s">
        <v>477</v>
      </c>
      <c r="P196" t="s">
        <v>477</v>
      </c>
      <c r="Q196">
        <v>1000</v>
      </c>
      <c r="X196">
        <v>1E-3</v>
      </c>
      <c r="Y196">
        <v>6720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0</v>
      </c>
      <c r="AF196" t="s">
        <v>6</v>
      </c>
      <c r="AG196">
        <v>1E-3</v>
      </c>
      <c r="AH196">
        <v>2</v>
      </c>
      <c r="AI196">
        <v>16670752</v>
      </c>
      <c r="AJ196">
        <v>232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ROW(Source!A135)</f>
        <v>135</v>
      </c>
      <c r="B197">
        <v>16670763</v>
      </c>
      <c r="C197">
        <v>16670750</v>
      </c>
      <c r="D197">
        <v>15165953</v>
      </c>
      <c r="E197">
        <v>1</v>
      </c>
      <c r="F197">
        <v>1</v>
      </c>
      <c r="G197">
        <v>1</v>
      </c>
      <c r="H197">
        <v>3</v>
      </c>
      <c r="I197" t="s">
        <v>549</v>
      </c>
      <c r="J197" t="s">
        <v>550</v>
      </c>
      <c r="K197" t="s">
        <v>551</v>
      </c>
      <c r="L197">
        <v>1348</v>
      </c>
      <c r="N197">
        <v>1009</v>
      </c>
      <c r="O197" t="s">
        <v>477</v>
      </c>
      <c r="P197" t="s">
        <v>477</v>
      </c>
      <c r="Q197">
        <v>1000</v>
      </c>
      <c r="X197">
        <v>1.1E-4</v>
      </c>
      <c r="Y197">
        <v>5850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0</v>
      </c>
      <c r="AF197" t="s">
        <v>6</v>
      </c>
      <c r="AG197">
        <v>1.1E-4</v>
      </c>
      <c r="AH197">
        <v>2</v>
      </c>
      <c r="AI197">
        <v>16670753</v>
      </c>
      <c r="AJ197">
        <v>233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ROW(Source!A135)</f>
        <v>135</v>
      </c>
      <c r="B198">
        <v>16670764</v>
      </c>
      <c r="C198">
        <v>16670750</v>
      </c>
      <c r="D198">
        <v>15167290</v>
      </c>
      <c r="E198">
        <v>1</v>
      </c>
      <c r="F198">
        <v>1</v>
      </c>
      <c r="G198">
        <v>1</v>
      </c>
      <c r="H198">
        <v>3</v>
      </c>
      <c r="I198" t="s">
        <v>552</v>
      </c>
      <c r="J198" t="s">
        <v>553</v>
      </c>
      <c r="K198" t="s">
        <v>554</v>
      </c>
      <c r="L198">
        <v>1346</v>
      </c>
      <c r="N198">
        <v>1009</v>
      </c>
      <c r="O198" t="s">
        <v>470</v>
      </c>
      <c r="P198" t="s">
        <v>470</v>
      </c>
      <c r="Q198">
        <v>1</v>
      </c>
      <c r="X198">
        <v>2.8</v>
      </c>
      <c r="Y198">
        <v>4.16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6</v>
      </c>
      <c r="AG198">
        <v>2.8</v>
      </c>
      <c r="AH198">
        <v>2</v>
      </c>
      <c r="AI198">
        <v>16670754</v>
      </c>
      <c r="AJ198">
        <v>234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ROW(Source!A135)</f>
        <v>135</v>
      </c>
      <c r="B199">
        <v>16670765</v>
      </c>
      <c r="C199">
        <v>16670750</v>
      </c>
      <c r="D199">
        <v>15193722</v>
      </c>
      <c r="E199">
        <v>1</v>
      </c>
      <c r="F199">
        <v>1</v>
      </c>
      <c r="G199">
        <v>1</v>
      </c>
      <c r="H199">
        <v>3</v>
      </c>
      <c r="I199" t="s">
        <v>555</v>
      </c>
      <c r="J199" t="s">
        <v>556</v>
      </c>
      <c r="K199" t="s">
        <v>557</v>
      </c>
      <c r="L199">
        <v>1348</v>
      </c>
      <c r="N199">
        <v>1009</v>
      </c>
      <c r="O199" t="s">
        <v>477</v>
      </c>
      <c r="P199" t="s">
        <v>477</v>
      </c>
      <c r="Q199">
        <v>1000</v>
      </c>
      <c r="X199">
        <v>3.0000000000000001E-5</v>
      </c>
      <c r="Y199">
        <v>41210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6</v>
      </c>
      <c r="AG199">
        <v>3.0000000000000001E-5</v>
      </c>
      <c r="AH199">
        <v>2</v>
      </c>
      <c r="AI199">
        <v>16670755</v>
      </c>
      <c r="AJ199">
        <v>235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ROW(Source!A135)</f>
        <v>135</v>
      </c>
      <c r="B200">
        <v>16670766</v>
      </c>
      <c r="C200">
        <v>16670750</v>
      </c>
      <c r="D200">
        <v>15164559</v>
      </c>
      <c r="E200">
        <v>17</v>
      </c>
      <c r="F200">
        <v>1</v>
      </c>
      <c r="G200">
        <v>1</v>
      </c>
      <c r="H200">
        <v>3</v>
      </c>
      <c r="I200" t="s">
        <v>481</v>
      </c>
      <c r="J200" t="s">
        <v>6</v>
      </c>
      <c r="K200" t="s">
        <v>482</v>
      </c>
      <c r="L200">
        <v>1374</v>
      </c>
      <c r="N200">
        <v>1013</v>
      </c>
      <c r="O200" t="s">
        <v>483</v>
      </c>
      <c r="P200" t="s">
        <v>483</v>
      </c>
      <c r="Q200">
        <v>1</v>
      </c>
      <c r="X200">
        <v>0.4</v>
      </c>
      <c r="Y200">
        <v>1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6</v>
      </c>
      <c r="AG200">
        <v>0.4</v>
      </c>
      <c r="AH200">
        <v>2</v>
      </c>
      <c r="AI200">
        <v>16670756</v>
      </c>
      <c r="AJ200">
        <v>240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ROW(Source!A136)</f>
        <v>136</v>
      </c>
      <c r="B201">
        <v>16670761</v>
      </c>
      <c r="C201">
        <v>16670750</v>
      </c>
      <c r="D201">
        <v>15436556</v>
      </c>
      <c r="E201">
        <v>1</v>
      </c>
      <c r="F201">
        <v>1</v>
      </c>
      <c r="G201">
        <v>1</v>
      </c>
      <c r="H201">
        <v>1</v>
      </c>
      <c r="I201" t="s">
        <v>464</v>
      </c>
      <c r="J201" t="s">
        <v>6</v>
      </c>
      <c r="K201" t="s">
        <v>465</v>
      </c>
      <c r="L201">
        <v>1191</v>
      </c>
      <c r="N201">
        <v>1013</v>
      </c>
      <c r="O201" t="s">
        <v>466</v>
      </c>
      <c r="P201" t="s">
        <v>466</v>
      </c>
      <c r="Q201">
        <v>1</v>
      </c>
      <c r="X201">
        <v>2.06</v>
      </c>
      <c r="Y201">
        <v>0</v>
      </c>
      <c r="Z201">
        <v>0</v>
      </c>
      <c r="AA201">
        <v>0</v>
      </c>
      <c r="AB201">
        <v>9.6199999999999992</v>
      </c>
      <c r="AC201">
        <v>0</v>
      </c>
      <c r="AD201">
        <v>1</v>
      </c>
      <c r="AE201">
        <v>1</v>
      </c>
      <c r="AF201" t="s">
        <v>6</v>
      </c>
      <c r="AG201">
        <v>2.06</v>
      </c>
      <c r="AH201">
        <v>2</v>
      </c>
      <c r="AI201">
        <v>16670751</v>
      </c>
      <c r="AJ201">
        <v>241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ROW(Source!A136)</f>
        <v>136</v>
      </c>
      <c r="B202">
        <v>16670762</v>
      </c>
      <c r="C202">
        <v>16670750</v>
      </c>
      <c r="D202">
        <v>15165702</v>
      </c>
      <c r="E202">
        <v>1</v>
      </c>
      <c r="F202">
        <v>1</v>
      </c>
      <c r="G202">
        <v>1</v>
      </c>
      <c r="H202">
        <v>3</v>
      </c>
      <c r="I202" t="s">
        <v>546</v>
      </c>
      <c r="J202" t="s">
        <v>547</v>
      </c>
      <c r="K202" t="s">
        <v>548</v>
      </c>
      <c r="L202">
        <v>1348</v>
      </c>
      <c r="N202">
        <v>1009</v>
      </c>
      <c r="O202" t="s">
        <v>477</v>
      </c>
      <c r="P202" t="s">
        <v>477</v>
      </c>
      <c r="Q202">
        <v>1000</v>
      </c>
      <c r="X202">
        <v>1E-3</v>
      </c>
      <c r="Y202">
        <v>6720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6</v>
      </c>
      <c r="AG202">
        <v>1E-3</v>
      </c>
      <c r="AH202">
        <v>2</v>
      </c>
      <c r="AI202">
        <v>16670752</v>
      </c>
      <c r="AJ202">
        <v>242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ROW(Source!A136)</f>
        <v>136</v>
      </c>
      <c r="B203">
        <v>16670763</v>
      </c>
      <c r="C203">
        <v>16670750</v>
      </c>
      <c r="D203">
        <v>15165953</v>
      </c>
      <c r="E203">
        <v>1</v>
      </c>
      <c r="F203">
        <v>1</v>
      </c>
      <c r="G203">
        <v>1</v>
      </c>
      <c r="H203">
        <v>3</v>
      </c>
      <c r="I203" t="s">
        <v>549</v>
      </c>
      <c r="J203" t="s">
        <v>550</v>
      </c>
      <c r="K203" t="s">
        <v>551</v>
      </c>
      <c r="L203">
        <v>1348</v>
      </c>
      <c r="N203">
        <v>1009</v>
      </c>
      <c r="O203" t="s">
        <v>477</v>
      </c>
      <c r="P203" t="s">
        <v>477</v>
      </c>
      <c r="Q203">
        <v>1000</v>
      </c>
      <c r="X203">
        <v>1.1E-4</v>
      </c>
      <c r="Y203">
        <v>5850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6</v>
      </c>
      <c r="AG203">
        <v>1.1E-4</v>
      </c>
      <c r="AH203">
        <v>2</v>
      </c>
      <c r="AI203">
        <v>16670753</v>
      </c>
      <c r="AJ203">
        <v>243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ROW(Source!A136)</f>
        <v>136</v>
      </c>
      <c r="B204">
        <v>16670764</v>
      </c>
      <c r="C204">
        <v>16670750</v>
      </c>
      <c r="D204">
        <v>15167290</v>
      </c>
      <c r="E204">
        <v>1</v>
      </c>
      <c r="F204">
        <v>1</v>
      </c>
      <c r="G204">
        <v>1</v>
      </c>
      <c r="H204">
        <v>3</v>
      </c>
      <c r="I204" t="s">
        <v>552</v>
      </c>
      <c r="J204" t="s">
        <v>553</v>
      </c>
      <c r="K204" t="s">
        <v>554</v>
      </c>
      <c r="L204">
        <v>1346</v>
      </c>
      <c r="N204">
        <v>1009</v>
      </c>
      <c r="O204" t="s">
        <v>470</v>
      </c>
      <c r="P204" t="s">
        <v>470</v>
      </c>
      <c r="Q204">
        <v>1</v>
      </c>
      <c r="X204">
        <v>2.8</v>
      </c>
      <c r="Y204">
        <v>4.16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6</v>
      </c>
      <c r="AG204">
        <v>2.8</v>
      </c>
      <c r="AH204">
        <v>2</v>
      </c>
      <c r="AI204">
        <v>16670754</v>
      </c>
      <c r="AJ204">
        <v>244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ROW(Source!A136)</f>
        <v>136</v>
      </c>
      <c r="B205">
        <v>16670765</v>
      </c>
      <c r="C205">
        <v>16670750</v>
      </c>
      <c r="D205">
        <v>15193722</v>
      </c>
      <c r="E205">
        <v>1</v>
      </c>
      <c r="F205">
        <v>1</v>
      </c>
      <c r="G205">
        <v>1</v>
      </c>
      <c r="H205">
        <v>3</v>
      </c>
      <c r="I205" t="s">
        <v>555</v>
      </c>
      <c r="J205" t="s">
        <v>556</v>
      </c>
      <c r="K205" t="s">
        <v>557</v>
      </c>
      <c r="L205">
        <v>1348</v>
      </c>
      <c r="N205">
        <v>1009</v>
      </c>
      <c r="O205" t="s">
        <v>477</v>
      </c>
      <c r="P205" t="s">
        <v>477</v>
      </c>
      <c r="Q205">
        <v>1000</v>
      </c>
      <c r="X205">
        <v>3.0000000000000001E-5</v>
      </c>
      <c r="Y205">
        <v>41210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6</v>
      </c>
      <c r="AG205">
        <v>3.0000000000000001E-5</v>
      </c>
      <c r="AH205">
        <v>2</v>
      </c>
      <c r="AI205">
        <v>16670755</v>
      </c>
      <c r="AJ205">
        <v>245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ROW(Source!A136)</f>
        <v>136</v>
      </c>
      <c r="B206">
        <v>16670766</v>
      </c>
      <c r="C206">
        <v>16670750</v>
      </c>
      <c r="D206">
        <v>15164559</v>
      </c>
      <c r="E206">
        <v>17</v>
      </c>
      <c r="F206">
        <v>1</v>
      </c>
      <c r="G206">
        <v>1</v>
      </c>
      <c r="H206">
        <v>3</v>
      </c>
      <c r="I206" t="s">
        <v>481</v>
      </c>
      <c r="J206" t="s">
        <v>6</v>
      </c>
      <c r="K206" t="s">
        <v>482</v>
      </c>
      <c r="L206">
        <v>1374</v>
      </c>
      <c r="N206">
        <v>1013</v>
      </c>
      <c r="O206" t="s">
        <v>483</v>
      </c>
      <c r="P206" t="s">
        <v>483</v>
      </c>
      <c r="Q206">
        <v>1</v>
      </c>
      <c r="X206">
        <v>0.4</v>
      </c>
      <c r="Y206">
        <v>1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6</v>
      </c>
      <c r="AG206">
        <v>0.4</v>
      </c>
      <c r="AH206">
        <v>2</v>
      </c>
      <c r="AI206">
        <v>16670756</v>
      </c>
      <c r="AJ206">
        <v>250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ROW(Source!A145)</f>
        <v>145</v>
      </c>
      <c r="B207">
        <v>16670789</v>
      </c>
      <c r="C207">
        <v>16670771</v>
      </c>
      <c r="D207">
        <v>15478766</v>
      </c>
      <c r="E207">
        <v>1</v>
      </c>
      <c r="F207">
        <v>1</v>
      </c>
      <c r="G207">
        <v>1</v>
      </c>
      <c r="H207">
        <v>1</v>
      </c>
      <c r="I207" t="s">
        <v>558</v>
      </c>
      <c r="J207" t="s">
        <v>6</v>
      </c>
      <c r="K207" t="s">
        <v>559</v>
      </c>
      <c r="L207">
        <v>1191</v>
      </c>
      <c r="N207">
        <v>1013</v>
      </c>
      <c r="O207" t="s">
        <v>466</v>
      </c>
      <c r="P207" t="s">
        <v>466</v>
      </c>
      <c r="Q207">
        <v>1</v>
      </c>
      <c r="X207">
        <v>10.1</v>
      </c>
      <c r="Y207">
        <v>0</v>
      </c>
      <c r="Z207">
        <v>0</v>
      </c>
      <c r="AA207">
        <v>0</v>
      </c>
      <c r="AB207">
        <v>11.09</v>
      </c>
      <c r="AC207">
        <v>0</v>
      </c>
      <c r="AD207">
        <v>1</v>
      </c>
      <c r="AE207">
        <v>1</v>
      </c>
      <c r="AF207" t="s">
        <v>6</v>
      </c>
      <c r="AG207">
        <v>10.1</v>
      </c>
      <c r="AH207">
        <v>2</v>
      </c>
      <c r="AI207">
        <v>16670772</v>
      </c>
      <c r="AJ207">
        <v>251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ROW(Source!A145)</f>
        <v>145</v>
      </c>
      <c r="B208">
        <v>16670790</v>
      </c>
      <c r="C208">
        <v>16670771</v>
      </c>
      <c r="D208">
        <v>15430395</v>
      </c>
      <c r="E208">
        <v>1</v>
      </c>
      <c r="F208">
        <v>1</v>
      </c>
      <c r="G208">
        <v>1</v>
      </c>
      <c r="H208">
        <v>1</v>
      </c>
      <c r="I208" t="s">
        <v>501</v>
      </c>
      <c r="J208" t="s">
        <v>6</v>
      </c>
      <c r="K208" t="s">
        <v>502</v>
      </c>
      <c r="L208">
        <v>1191</v>
      </c>
      <c r="N208">
        <v>1013</v>
      </c>
      <c r="O208" t="s">
        <v>466</v>
      </c>
      <c r="P208" t="s">
        <v>466</v>
      </c>
      <c r="Q208">
        <v>1</v>
      </c>
      <c r="X208">
        <v>0.44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2</v>
      </c>
      <c r="AF208" t="s">
        <v>6</v>
      </c>
      <c r="AG208">
        <v>0.44</v>
      </c>
      <c r="AH208">
        <v>2</v>
      </c>
      <c r="AI208">
        <v>16670773</v>
      </c>
      <c r="AJ208">
        <v>252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ROW(Source!A145)</f>
        <v>145</v>
      </c>
      <c r="B209">
        <v>16670791</v>
      </c>
      <c r="C209">
        <v>16670771</v>
      </c>
      <c r="D209">
        <v>15247905</v>
      </c>
      <c r="E209">
        <v>1</v>
      </c>
      <c r="F209">
        <v>1</v>
      </c>
      <c r="G209">
        <v>1</v>
      </c>
      <c r="H209">
        <v>2</v>
      </c>
      <c r="I209" t="s">
        <v>522</v>
      </c>
      <c r="J209" t="s">
        <v>523</v>
      </c>
      <c r="K209" t="s">
        <v>524</v>
      </c>
      <c r="L209">
        <v>1368</v>
      </c>
      <c r="N209">
        <v>1011</v>
      </c>
      <c r="O209" t="s">
        <v>506</v>
      </c>
      <c r="P209" t="s">
        <v>506</v>
      </c>
      <c r="Q209">
        <v>1</v>
      </c>
      <c r="X209">
        <v>0.44</v>
      </c>
      <c r="Y209">
        <v>0</v>
      </c>
      <c r="Z209">
        <v>89.99</v>
      </c>
      <c r="AA209">
        <v>10.06</v>
      </c>
      <c r="AB209">
        <v>0</v>
      </c>
      <c r="AC209">
        <v>0</v>
      </c>
      <c r="AD209">
        <v>1</v>
      </c>
      <c r="AE209">
        <v>0</v>
      </c>
      <c r="AF209" t="s">
        <v>6</v>
      </c>
      <c r="AG209">
        <v>0.44</v>
      </c>
      <c r="AH209">
        <v>2</v>
      </c>
      <c r="AI209">
        <v>16670774</v>
      </c>
      <c r="AJ209">
        <v>253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ROW(Source!A145)</f>
        <v>145</v>
      </c>
      <c r="B210">
        <v>16670792</v>
      </c>
      <c r="C210">
        <v>16670771</v>
      </c>
      <c r="D210">
        <v>15165918</v>
      </c>
      <c r="E210">
        <v>1</v>
      </c>
      <c r="F210">
        <v>1</v>
      </c>
      <c r="G210">
        <v>1</v>
      </c>
      <c r="H210">
        <v>3</v>
      </c>
      <c r="I210" t="s">
        <v>467</v>
      </c>
      <c r="J210" t="s">
        <v>468</v>
      </c>
      <c r="K210" t="s">
        <v>469</v>
      </c>
      <c r="L210">
        <v>1346</v>
      </c>
      <c r="N210">
        <v>1009</v>
      </c>
      <c r="O210" t="s">
        <v>470</v>
      </c>
      <c r="P210" t="s">
        <v>470</v>
      </c>
      <c r="Q210">
        <v>1</v>
      </c>
      <c r="X210">
        <v>0.01</v>
      </c>
      <c r="Y210">
        <v>27.74</v>
      </c>
      <c r="Z210">
        <v>0</v>
      </c>
      <c r="AA210">
        <v>0</v>
      </c>
      <c r="AB210">
        <v>0</v>
      </c>
      <c r="AC210">
        <v>0</v>
      </c>
      <c r="AD210">
        <v>1</v>
      </c>
      <c r="AE210">
        <v>0</v>
      </c>
      <c r="AF210" t="s">
        <v>6</v>
      </c>
      <c r="AG210">
        <v>0.01</v>
      </c>
      <c r="AH210">
        <v>2</v>
      </c>
      <c r="AI210">
        <v>16670775</v>
      </c>
      <c r="AJ210">
        <v>254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ROW(Source!A145)</f>
        <v>145</v>
      </c>
      <c r="B211">
        <v>16670793</v>
      </c>
      <c r="C211">
        <v>16670771</v>
      </c>
      <c r="D211">
        <v>15167589</v>
      </c>
      <c r="E211">
        <v>1</v>
      </c>
      <c r="F211">
        <v>1</v>
      </c>
      <c r="G211">
        <v>1</v>
      </c>
      <c r="H211">
        <v>3</v>
      </c>
      <c r="I211" t="s">
        <v>490</v>
      </c>
      <c r="J211" t="s">
        <v>491</v>
      </c>
      <c r="K211" t="s">
        <v>492</v>
      </c>
      <c r="L211">
        <v>1346</v>
      </c>
      <c r="N211">
        <v>1009</v>
      </c>
      <c r="O211" t="s">
        <v>470</v>
      </c>
      <c r="P211" t="s">
        <v>470</v>
      </c>
      <c r="Q211">
        <v>1</v>
      </c>
      <c r="X211">
        <v>0.02</v>
      </c>
      <c r="Y211">
        <v>91.29</v>
      </c>
      <c r="Z211">
        <v>0</v>
      </c>
      <c r="AA211">
        <v>0</v>
      </c>
      <c r="AB211">
        <v>0</v>
      </c>
      <c r="AC211">
        <v>0</v>
      </c>
      <c r="AD211">
        <v>1</v>
      </c>
      <c r="AE211">
        <v>0</v>
      </c>
      <c r="AF211" t="s">
        <v>6</v>
      </c>
      <c r="AG211">
        <v>0.02</v>
      </c>
      <c r="AH211">
        <v>2</v>
      </c>
      <c r="AI211">
        <v>16670776</v>
      </c>
      <c r="AJ211">
        <v>255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ROW(Source!A145)</f>
        <v>145</v>
      </c>
      <c r="B212">
        <v>16670794</v>
      </c>
      <c r="C212">
        <v>16670771</v>
      </c>
      <c r="D212">
        <v>15169942</v>
      </c>
      <c r="E212">
        <v>1</v>
      </c>
      <c r="F212">
        <v>1</v>
      </c>
      <c r="G212">
        <v>1</v>
      </c>
      <c r="H212">
        <v>3</v>
      </c>
      <c r="I212" t="s">
        <v>537</v>
      </c>
      <c r="J212" t="s">
        <v>538</v>
      </c>
      <c r="K212" t="s">
        <v>539</v>
      </c>
      <c r="L212">
        <v>1346</v>
      </c>
      <c r="N212">
        <v>1009</v>
      </c>
      <c r="O212" t="s">
        <v>470</v>
      </c>
      <c r="P212" t="s">
        <v>470</v>
      </c>
      <c r="Q212">
        <v>1</v>
      </c>
      <c r="X212">
        <v>0.3</v>
      </c>
      <c r="Y212">
        <v>9.0399999999999991</v>
      </c>
      <c r="Z212">
        <v>0</v>
      </c>
      <c r="AA212">
        <v>0</v>
      </c>
      <c r="AB212">
        <v>0</v>
      </c>
      <c r="AC212">
        <v>0</v>
      </c>
      <c r="AD212">
        <v>1</v>
      </c>
      <c r="AE212">
        <v>0</v>
      </c>
      <c r="AF212" t="s">
        <v>6</v>
      </c>
      <c r="AG212">
        <v>0.3</v>
      </c>
      <c r="AH212">
        <v>2</v>
      </c>
      <c r="AI212">
        <v>16670777</v>
      </c>
      <c r="AJ212">
        <v>256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ROW(Source!A145)</f>
        <v>145</v>
      </c>
      <c r="B213">
        <v>16670795</v>
      </c>
      <c r="C213">
        <v>16670771</v>
      </c>
      <c r="D213">
        <v>15170072</v>
      </c>
      <c r="E213">
        <v>1</v>
      </c>
      <c r="F213">
        <v>1</v>
      </c>
      <c r="G213">
        <v>1</v>
      </c>
      <c r="H213">
        <v>3</v>
      </c>
      <c r="I213" t="s">
        <v>471</v>
      </c>
      <c r="J213" t="s">
        <v>472</v>
      </c>
      <c r="K213" t="s">
        <v>473</v>
      </c>
      <c r="L213">
        <v>1355</v>
      </c>
      <c r="N213">
        <v>1010</v>
      </c>
      <c r="O213" t="s">
        <v>371</v>
      </c>
      <c r="P213" t="s">
        <v>371</v>
      </c>
      <c r="Q213">
        <v>100</v>
      </c>
      <c r="X213">
        <v>0.1</v>
      </c>
      <c r="Y213">
        <v>83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6</v>
      </c>
      <c r="AG213">
        <v>0.1</v>
      </c>
      <c r="AH213">
        <v>2</v>
      </c>
      <c r="AI213">
        <v>16670778</v>
      </c>
      <c r="AJ213">
        <v>257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ROW(Source!A145)</f>
        <v>145</v>
      </c>
      <c r="B214">
        <v>16670796</v>
      </c>
      <c r="C214">
        <v>16670771</v>
      </c>
      <c r="D214">
        <v>15171982</v>
      </c>
      <c r="E214">
        <v>1</v>
      </c>
      <c r="F214">
        <v>1</v>
      </c>
      <c r="G214">
        <v>1</v>
      </c>
      <c r="H214">
        <v>3</v>
      </c>
      <c r="I214" t="s">
        <v>474</v>
      </c>
      <c r="J214" t="s">
        <v>475</v>
      </c>
      <c r="K214" t="s">
        <v>476</v>
      </c>
      <c r="L214">
        <v>1348</v>
      </c>
      <c r="N214">
        <v>1009</v>
      </c>
      <c r="O214" t="s">
        <v>477</v>
      </c>
      <c r="P214" t="s">
        <v>477</v>
      </c>
      <c r="Q214">
        <v>1000</v>
      </c>
      <c r="X214">
        <v>2.9999999999999997E-4</v>
      </c>
      <c r="Y214">
        <v>729.98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6</v>
      </c>
      <c r="AG214">
        <v>2.9999999999999997E-4</v>
      </c>
      <c r="AH214">
        <v>2</v>
      </c>
      <c r="AI214">
        <v>16670779</v>
      </c>
      <c r="AJ214">
        <v>258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ROW(Source!A145)</f>
        <v>145</v>
      </c>
      <c r="B215">
        <v>16670797</v>
      </c>
      <c r="C215">
        <v>16670771</v>
      </c>
      <c r="D215">
        <v>15194723</v>
      </c>
      <c r="E215">
        <v>1</v>
      </c>
      <c r="F215">
        <v>1</v>
      </c>
      <c r="G215">
        <v>1</v>
      </c>
      <c r="H215">
        <v>3</v>
      </c>
      <c r="I215" t="s">
        <v>560</v>
      </c>
      <c r="J215" t="s">
        <v>561</v>
      </c>
      <c r="K215" t="s">
        <v>562</v>
      </c>
      <c r="L215">
        <v>1348</v>
      </c>
      <c r="N215">
        <v>1009</v>
      </c>
      <c r="O215" t="s">
        <v>477</v>
      </c>
      <c r="P215" t="s">
        <v>477</v>
      </c>
      <c r="Q215">
        <v>1000</v>
      </c>
      <c r="X215">
        <v>1E-4</v>
      </c>
      <c r="Y215">
        <v>37517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6</v>
      </c>
      <c r="AG215">
        <v>1E-4</v>
      </c>
      <c r="AH215">
        <v>2</v>
      </c>
      <c r="AI215">
        <v>16670780</v>
      </c>
      <c r="AJ215">
        <v>259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ROW(Source!A145)</f>
        <v>145</v>
      </c>
      <c r="B216">
        <v>16670798</v>
      </c>
      <c r="C216">
        <v>16670771</v>
      </c>
      <c r="D216">
        <v>15195043</v>
      </c>
      <c r="E216">
        <v>1</v>
      </c>
      <c r="F216">
        <v>1</v>
      </c>
      <c r="G216">
        <v>1</v>
      </c>
      <c r="H216">
        <v>3</v>
      </c>
      <c r="I216" t="s">
        <v>478</v>
      </c>
      <c r="J216" t="s">
        <v>479</v>
      </c>
      <c r="K216" t="s">
        <v>480</v>
      </c>
      <c r="L216">
        <v>1346</v>
      </c>
      <c r="N216">
        <v>1009</v>
      </c>
      <c r="O216" t="s">
        <v>470</v>
      </c>
      <c r="P216" t="s">
        <v>470</v>
      </c>
      <c r="Q216">
        <v>1</v>
      </c>
      <c r="X216">
        <v>0.06</v>
      </c>
      <c r="Y216">
        <v>65.75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0</v>
      </c>
      <c r="AF216" t="s">
        <v>6</v>
      </c>
      <c r="AG216">
        <v>0.06</v>
      </c>
      <c r="AH216">
        <v>2</v>
      </c>
      <c r="AI216">
        <v>16670781</v>
      </c>
      <c r="AJ216">
        <v>260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ROW(Source!A145)</f>
        <v>145</v>
      </c>
      <c r="B217">
        <v>16670799</v>
      </c>
      <c r="C217">
        <v>16670771</v>
      </c>
      <c r="D217">
        <v>15203305</v>
      </c>
      <c r="E217">
        <v>1</v>
      </c>
      <c r="F217">
        <v>1</v>
      </c>
      <c r="G217">
        <v>1</v>
      </c>
      <c r="H217">
        <v>3</v>
      </c>
      <c r="I217" t="s">
        <v>563</v>
      </c>
      <c r="J217" t="s">
        <v>564</v>
      </c>
      <c r="K217" t="s">
        <v>565</v>
      </c>
      <c r="L217">
        <v>1348</v>
      </c>
      <c r="N217">
        <v>1009</v>
      </c>
      <c r="O217" t="s">
        <v>477</v>
      </c>
      <c r="P217" t="s">
        <v>477</v>
      </c>
      <c r="Q217">
        <v>1000</v>
      </c>
      <c r="X217">
        <v>2.0000000000000002E-5</v>
      </c>
      <c r="Y217">
        <v>15481</v>
      </c>
      <c r="Z217">
        <v>0</v>
      </c>
      <c r="AA217">
        <v>0</v>
      </c>
      <c r="AB217">
        <v>0</v>
      </c>
      <c r="AC217">
        <v>0</v>
      </c>
      <c r="AD217">
        <v>1</v>
      </c>
      <c r="AE217">
        <v>0</v>
      </c>
      <c r="AF217" t="s">
        <v>6</v>
      </c>
      <c r="AG217">
        <v>2.0000000000000002E-5</v>
      </c>
      <c r="AH217">
        <v>2</v>
      </c>
      <c r="AI217">
        <v>16670782</v>
      </c>
      <c r="AJ217">
        <v>261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ROW(Source!A145)</f>
        <v>145</v>
      </c>
      <c r="B218">
        <v>16670800</v>
      </c>
      <c r="C218">
        <v>16670771</v>
      </c>
      <c r="D218">
        <v>15203987</v>
      </c>
      <c r="E218">
        <v>1</v>
      </c>
      <c r="F218">
        <v>1</v>
      </c>
      <c r="G218">
        <v>1</v>
      </c>
      <c r="H218">
        <v>3</v>
      </c>
      <c r="I218" t="s">
        <v>566</v>
      </c>
      <c r="J218" t="s">
        <v>567</v>
      </c>
      <c r="K218" t="s">
        <v>568</v>
      </c>
      <c r="L218">
        <v>1346</v>
      </c>
      <c r="N218">
        <v>1009</v>
      </c>
      <c r="O218" t="s">
        <v>470</v>
      </c>
      <c r="P218" t="s">
        <v>470</v>
      </c>
      <c r="Q218">
        <v>1</v>
      </c>
      <c r="X218">
        <v>0.03</v>
      </c>
      <c r="Y218">
        <v>35.630000000000003</v>
      </c>
      <c r="Z218">
        <v>0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6</v>
      </c>
      <c r="AG218">
        <v>0.03</v>
      </c>
      <c r="AH218">
        <v>2</v>
      </c>
      <c r="AI218">
        <v>16670783</v>
      </c>
      <c r="AJ218">
        <v>262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ROW(Source!A145)</f>
        <v>145</v>
      </c>
      <c r="B219">
        <v>16670801</v>
      </c>
      <c r="C219">
        <v>16670771</v>
      </c>
      <c r="D219">
        <v>15219336</v>
      </c>
      <c r="E219">
        <v>1</v>
      </c>
      <c r="F219">
        <v>1</v>
      </c>
      <c r="G219">
        <v>1</v>
      </c>
      <c r="H219">
        <v>3</v>
      </c>
      <c r="I219" t="s">
        <v>569</v>
      </c>
      <c r="J219" t="s">
        <v>570</v>
      </c>
      <c r="K219" t="s">
        <v>571</v>
      </c>
      <c r="L219">
        <v>1355</v>
      </c>
      <c r="N219">
        <v>1010</v>
      </c>
      <c r="O219" t="s">
        <v>371</v>
      </c>
      <c r="P219" t="s">
        <v>371</v>
      </c>
      <c r="Q219">
        <v>100</v>
      </c>
      <c r="X219">
        <v>0.1</v>
      </c>
      <c r="Y219">
        <v>203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6</v>
      </c>
      <c r="AG219">
        <v>0.1</v>
      </c>
      <c r="AH219">
        <v>2</v>
      </c>
      <c r="AI219">
        <v>16670784</v>
      </c>
      <c r="AJ219">
        <v>263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ROW(Source!A145)</f>
        <v>145</v>
      </c>
      <c r="B220">
        <v>16670802</v>
      </c>
      <c r="C220">
        <v>16670771</v>
      </c>
      <c r="D220">
        <v>15226084</v>
      </c>
      <c r="E220">
        <v>1</v>
      </c>
      <c r="F220">
        <v>1</v>
      </c>
      <c r="G220">
        <v>1</v>
      </c>
      <c r="H220">
        <v>3</v>
      </c>
      <c r="I220" t="s">
        <v>572</v>
      </c>
      <c r="J220" t="s">
        <v>573</v>
      </c>
      <c r="K220" t="s">
        <v>574</v>
      </c>
      <c r="L220">
        <v>1346</v>
      </c>
      <c r="N220">
        <v>1009</v>
      </c>
      <c r="O220" t="s">
        <v>470</v>
      </c>
      <c r="P220" t="s">
        <v>470</v>
      </c>
      <c r="Q220">
        <v>1</v>
      </c>
      <c r="X220">
        <v>0.02</v>
      </c>
      <c r="Y220">
        <v>15.37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6</v>
      </c>
      <c r="AG220">
        <v>0.02</v>
      </c>
      <c r="AH220">
        <v>2</v>
      </c>
      <c r="AI220">
        <v>16670785</v>
      </c>
      <c r="AJ220">
        <v>264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ROW(Source!A145)</f>
        <v>145</v>
      </c>
      <c r="B221">
        <v>16670803</v>
      </c>
      <c r="C221">
        <v>16670771</v>
      </c>
      <c r="D221">
        <v>15233314</v>
      </c>
      <c r="E221">
        <v>1</v>
      </c>
      <c r="F221">
        <v>1</v>
      </c>
      <c r="G221">
        <v>1</v>
      </c>
      <c r="H221">
        <v>3</v>
      </c>
      <c r="I221" t="s">
        <v>575</v>
      </c>
      <c r="J221" t="s">
        <v>576</v>
      </c>
      <c r="K221" t="s">
        <v>577</v>
      </c>
      <c r="L221">
        <v>1346</v>
      </c>
      <c r="N221">
        <v>1009</v>
      </c>
      <c r="O221" t="s">
        <v>470</v>
      </c>
      <c r="P221" t="s">
        <v>470</v>
      </c>
      <c r="Q221">
        <v>1</v>
      </c>
      <c r="X221">
        <v>0.08</v>
      </c>
      <c r="Y221">
        <v>38.340000000000003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0</v>
      </c>
      <c r="AF221" t="s">
        <v>6</v>
      </c>
      <c r="AG221">
        <v>0.08</v>
      </c>
      <c r="AH221">
        <v>2</v>
      </c>
      <c r="AI221">
        <v>16670786</v>
      </c>
      <c r="AJ221">
        <v>265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ROW(Source!A145)</f>
        <v>145</v>
      </c>
      <c r="B222">
        <v>16670804</v>
      </c>
      <c r="C222">
        <v>16670771</v>
      </c>
      <c r="D222">
        <v>15164560</v>
      </c>
      <c r="E222">
        <v>17</v>
      </c>
      <c r="F222">
        <v>1</v>
      </c>
      <c r="G222">
        <v>1</v>
      </c>
      <c r="H222">
        <v>3</v>
      </c>
      <c r="I222" t="s">
        <v>676</v>
      </c>
      <c r="J222" t="s">
        <v>6</v>
      </c>
      <c r="K222" t="s">
        <v>677</v>
      </c>
      <c r="L222">
        <v>1348</v>
      </c>
      <c r="N222">
        <v>1009</v>
      </c>
      <c r="O222" t="s">
        <v>477</v>
      </c>
      <c r="P222" t="s">
        <v>477</v>
      </c>
      <c r="Q222">
        <v>1000</v>
      </c>
      <c r="X222">
        <v>1E-3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 t="s">
        <v>6</v>
      </c>
      <c r="AG222">
        <v>1E-3</v>
      </c>
      <c r="AH222">
        <v>3</v>
      </c>
      <c r="AI222">
        <v>-1</v>
      </c>
      <c r="AJ222" t="s">
        <v>6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ROW(Source!A145)</f>
        <v>145</v>
      </c>
      <c r="B223">
        <v>16670805</v>
      </c>
      <c r="C223">
        <v>16670771</v>
      </c>
      <c r="D223">
        <v>15164559</v>
      </c>
      <c r="E223">
        <v>17</v>
      </c>
      <c r="F223">
        <v>1</v>
      </c>
      <c r="G223">
        <v>1</v>
      </c>
      <c r="H223">
        <v>3</v>
      </c>
      <c r="I223" t="s">
        <v>481</v>
      </c>
      <c r="J223" t="s">
        <v>6</v>
      </c>
      <c r="K223" t="s">
        <v>482</v>
      </c>
      <c r="L223">
        <v>1374</v>
      </c>
      <c r="N223">
        <v>1013</v>
      </c>
      <c r="O223" t="s">
        <v>483</v>
      </c>
      <c r="P223" t="s">
        <v>483</v>
      </c>
      <c r="Q223">
        <v>1</v>
      </c>
      <c r="X223">
        <v>2.2400000000000002</v>
      </c>
      <c r="Y223">
        <v>1</v>
      </c>
      <c r="Z223">
        <v>0</v>
      </c>
      <c r="AA223">
        <v>0</v>
      </c>
      <c r="AB223">
        <v>0</v>
      </c>
      <c r="AC223">
        <v>0</v>
      </c>
      <c r="AD223">
        <v>1</v>
      </c>
      <c r="AE223">
        <v>0</v>
      </c>
      <c r="AF223" t="s">
        <v>6</v>
      </c>
      <c r="AG223">
        <v>2.2400000000000002</v>
      </c>
      <c r="AH223">
        <v>2</v>
      </c>
      <c r="AI223">
        <v>16670787</v>
      </c>
      <c r="AJ223">
        <v>267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ROW(Source!A146)</f>
        <v>146</v>
      </c>
      <c r="B224">
        <v>16670789</v>
      </c>
      <c r="C224">
        <v>16670771</v>
      </c>
      <c r="D224">
        <v>15478766</v>
      </c>
      <c r="E224">
        <v>1</v>
      </c>
      <c r="F224">
        <v>1</v>
      </c>
      <c r="G224">
        <v>1</v>
      </c>
      <c r="H224">
        <v>1</v>
      </c>
      <c r="I224" t="s">
        <v>558</v>
      </c>
      <c r="J224" t="s">
        <v>6</v>
      </c>
      <c r="K224" t="s">
        <v>559</v>
      </c>
      <c r="L224">
        <v>1191</v>
      </c>
      <c r="N224">
        <v>1013</v>
      </c>
      <c r="O224" t="s">
        <v>466</v>
      </c>
      <c r="P224" t="s">
        <v>466</v>
      </c>
      <c r="Q224">
        <v>1</v>
      </c>
      <c r="X224">
        <v>10.1</v>
      </c>
      <c r="Y224">
        <v>0</v>
      </c>
      <c r="Z224">
        <v>0</v>
      </c>
      <c r="AA224">
        <v>0</v>
      </c>
      <c r="AB224">
        <v>11.09</v>
      </c>
      <c r="AC224">
        <v>0</v>
      </c>
      <c r="AD224">
        <v>1</v>
      </c>
      <c r="AE224">
        <v>1</v>
      </c>
      <c r="AF224" t="s">
        <v>6</v>
      </c>
      <c r="AG224">
        <v>10.1</v>
      </c>
      <c r="AH224">
        <v>2</v>
      </c>
      <c r="AI224">
        <v>16670772</v>
      </c>
      <c r="AJ224">
        <v>268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ROW(Source!A146)</f>
        <v>146</v>
      </c>
      <c r="B225">
        <v>16670790</v>
      </c>
      <c r="C225">
        <v>16670771</v>
      </c>
      <c r="D225">
        <v>15430395</v>
      </c>
      <c r="E225">
        <v>1</v>
      </c>
      <c r="F225">
        <v>1</v>
      </c>
      <c r="G225">
        <v>1</v>
      </c>
      <c r="H225">
        <v>1</v>
      </c>
      <c r="I225" t="s">
        <v>501</v>
      </c>
      <c r="J225" t="s">
        <v>6</v>
      </c>
      <c r="K225" t="s">
        <v>502</v>
      </c>
      <c r="L225">
        <v>1191</v>
      </c>
      <c r="N225">
        <v>1013</v>
      </c>
      <c r="O225" t="s">
        <v>466</v>
      </c>
      <c r="P225" t="s">
        <v>466</v>
      </c>
      <c r="Q225">
        <v>1</v>
      </c>
      <c r="X225">
        <v>0.44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1</v>
      </c>
      <c r="AE225">
        <v>2</v>
      </c>
      <c r="AF225" t="s">
        <v>6</v>
      </c>
      <c r="AG225">
        <v>0.44</v>
      </c>
      <c r="AH225">
        <v>2</v>
      </c>
      <c r="AI225">
        <v>16670773</v>
      </c>
      <c r="AJ225">
        <v>269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ROW(Source!A146)</f>
        <v>146</v>
      </c>
      <c r="B226">
        <v>16670791</v>
      </c>
      <c r="C226">
        <v>16670771</v>
      </c>
      <c r="D226">
        <v>15247905</v>
      </c>
      <c r="E226">
        <v>1</v>
      </c>
      <c r="F226">
        <v>1</v>
      </c>
      <c r="G226">
        <v>1</v>
      </c>
      <c r="H226">
        <v>2</v>
      </c>
      <c r="I226" t="s">
        <v>522</v>
      </c>
      <c r="J226" t="s">
        <v>523</v>
      </c>
      <c r="K226" t="s">
        <v>524</v>
      </c>
      <c r="L226">
        <v>1368</v>
      </c>
      <c r="N226">
        <v>1011</v>
      </c>
      <c r="O226" t="s">
        <v>506</v>
      </c>
      <c r="P226" t="s">
        <v>506</v>
      </c>
      <c r="Q226">
        <v>1</v>
      </c>
      <c r="X226">
        <v>0.44</v>
      </c>
      <c r="Y226">
        <v>0</v>
      </c>
      <c r="Z226">
        <v>89.99</v>
      </c>
      <c r="AA226">
        <v>10.06</v>
      </c>
      <c r="AB226">
        <v>0</v>
      </c>
      <c r="AC226">
        <v>0</v>
      </c>
      <c r="AD226">
        <v>1</v>
      </c>
      <c r="AE226">
        <v>0</v>
      </c>
      <c r="AF226" t="s">
        <v>6</v>
      </c>
      <c r="AG226">
        <v>0.44</v>
      </c>
      <c r="AH226">
        <v>2</v>
      </c>
      <c r="AI226">
        <v>16670774</v>
      </c>
      <c r="AJ226">
        <v>270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ROW(Source!A146)</f>
        <v>146</v>
      </c>
      <c r="B227">
        <v>16670792</v>
      </c>
      <c r="C227">
        <v>16670771</v>
      </c>
      <c r="D227">
        <v>15165918</v>
      </c>
      <c r="E227">
        <v>1</v>
      </c>
      <c r="F227">
        <v>1</v>
      </c>
      <c r="G227">
        <v>1</v>
      </c>
      <c r="H227">
        <v>3</v>
      </c>
      <c r="I227" t="s">
        <v>467</v>
      </c>
      <c r="J227" t="s">
        <v>468</v>
      </c>
      <c r="K227" t="s">
        <v>469</v>
      </c>
      <c r="L227">
        <v>1346</v>
      </c>
      <c r="N227">
        <v>1009</v>
      </c>
      <c r="O227" t="s">
        <v>470</v>
      </c>
      <c r="P227" t="s">
        <v>470</v>
      </c>
      <c r="Q227">
        <v>1</v>
      </c>
      <c r="X227">
        <v>0.01</v>
      </c>
      <c r="Y227">
        <v>27.74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6</v>
      </c>
      <c r="AG227">
        <v>0.01</v>
      </c>
      <c r="AH227">
        <v>2</v>
      </c>
      <c r="AI227">
        <v>16670775</v>
      </c>
      <c r="AJ227">
        <v>271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ROW(Source!A146)</f>
        <v>146</v>
      </c>
      <c r="B228">
        <v>16670793</v>
      </c>
      <c r="C228">
        <v>16670771</v>
      </c>
      <c r="D228">
        <v>15167589</v>
      </c>
      <c r="E228">
        <v>1</v>
      </c>
      <c r="F228">
        <v>1</v>
      </c>
      <c r="G228">
        <v>1</v>
      </c>
      <c r="H228">
        <v>3</v>
      </c>
      <c r="I228" t="s">
        <v>490</v>
      </c>
      <c r="J228" t="s">
        <v>491</v>
      </c>
      <c r="K228" t="s">
        <v>492</v>
      </c>
      <c r="L228">
        <v>1346</v>
      </c>
      <c r="N228">
        <v>1009</v>
      </c>
      <c r="O228" t="s">
        <v>470</v>
      </c>
      <c r="P228" t="s">
        <v>470</v>
      </c>
      <c r="Q228">
        <v>1</v>
      </c>
      <c r="X228">
        <v>0.02</v>
      </c>
      <c r="Y228">
        <v>91.29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0</v>
      </c>
      <c r="AF228" t="s">
        <v>6</v>
      </c>
      <c r="AG228">
        <v>0.02</v>
      </c>
      <c r="AH228">
        <v>2</v>
      </c>
      <c r="AI228">
        <v>16670776</v>
      </c>
      <c r="AJ228">
        <v>272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ROW(Source!A146)</f>
        <v>146</v>
      </c>
      <c r="B229">
        <v>16670794</v>
      </c>
      <c r="C229">
        <v>16670771</v>
      </c>
      <c r="D229">
        <v>15169942</v>
      </c>
      <c r="E229">
        <v>1</v>
      </c>
      <c r="F229">
        <v>1</v>
      </c>
      <c r="G229">
        <v>1</v>
      </c>
      <c r="H229">
        <v>3</v>
      </c>
      <c r="I229" t="s">
        <v>537</v>
      </c>
      <c r="J229" t="s">
        <v>538</v>
      </c>
      <c r="K229" t="s">
        <v>539</v>
      </c>
      <c r="L229">
        <v>1346</v>
      </c>
      <c r="N229">
        <v>1009</v>
      </c>
      <c r="O229" t="s">
        <v>470</v>
      </c>
      <c r="P229" t="s">
        <v>470</v>
      </c>
      <c r="Q229">
        <v>1</v>
      </c>
      <c r="X229">
        <v>0.3</v>
      </c>
      <c r="Y229">
        <v>9.0399999999999991</v>
      </c>
      <c r="Z229">
        <v>0</v>
      </c>
      <c r="AA229">
        <v>0</v>
      </c>
      <c r="AB229">
        <v>0</v>
      </c>
      <c r="AC229">
        <v>0</v>
      </c>
      <c r="AD229">
        <v>1</v>
      </c>
      <c r="AE229">
        <v>0</v>
      </c>
      <c r="AF229" t="s">
        <v>6</v>
      </c>
      <c r="AG229">
        <v>0.3</v>
      </c>
      <c r="AH229">
        <v>2</v>
      </c>
      <c r="AI229">
        <v>16670777</v>
      </c>
      <c r="AJ229">
        <v>273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ROW(Source!A146)</f>
        <v>146</v>
      </c>
      <c r="B230">
        <v>16670795</v>
      </c>
      <c r="C230">
        <v>16670771</v>
      </c>
      <c r="D230">
        <v>15170072</v>
      </c>
      <c r="E230">
        <v>1</v>
      </c>
      <c r="F230">
        <v>1</v>
      </c>
      <c r="G230">
        <v>1</v>
      </c>
      <c r="H230">
        <v>3</v>
      </c>
      <c r="I230" t="s">
        <v>471</v>
      </c>
      <c r="J230" t="s">
        <v>472</v>
      </c>
      <c r="K230" t="s">
        <v>473</v>
      </c>
      <c r="L230">
        <v>1355</v>
      </c>
      <c r="N230">
        <v>1010</v>
      </c>
      <c r="O230" t="s">
        <v>371</v>
      </c>
      <c r="P230" t="s">
        <v>371</v>
      </c>
      <c r="Q230">
        <v>100</v>
      </c>
      <c r="X230">
        <v>0.1</v>
      </c>
      <c r="Y230">
        <v>83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0</v>
      </c>
      <c r="AF230" t="s">
        <v>6</v>
      </c>
      <c r="AG230">
        <v>0.1</v>
      </c>
      <c r="AH230">
        <v>2</v>
      </c>
      <c r="AI230">
        <v>16670778</v>
      </c>
      <c r="AJ230">
        <v>274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ROW(Source!A146)</f>
        <v>146</v>
      </c>
      <c r="B231">
        <v>16670796</v>
      </c>
      <c r="C231">
        <v>16670771</v>
      </c>
      <c r="D231">
        <v>15171982</v>
      </c>
      <c r="E231">
        <v>1</v>
      </c>
      <c r="F231">
        <v>1</v>
      </c>
      <c r="G231">
        <v>1</v>
      </c>
      <c r="H231">
        <v>3</v>
      </c>
      <c r="I231" t="s">
        <v>474</v>
      </c>
      <c r="J231" t="s">
        <v>475</v>
      </c>
      <c r="K231" t="s">
        <v>476</v>
      </c>
      <c r="L231">
        <v>1348</v>
      </c>
      <c r="N231">
        <v>1009</v>
      </c>
      <c r="O231" t="s">
        <v>477</v>
      </c>
      <c r="P231" t="s">
        <v>477</v>
      </c>
      <c r="Q231">
        <v>1000</v>
      </c>
      <c r="X231">
        <v>2.9999999999999997E-4</v>
      </c>
      <c r="Y231">
        <v>729.98</v>
      </c>
      <c r="Z231">
        <v>0</v>
      </c>
      <c r="AA231">
        <v>0</v>
      </c>
      <c r="AB231">
        <v>0</v>
      </c>
      <c r="AC231">
        <v>0</v>
      </c>
      <c r="AD231">
        <v>1</v>
      </c>
      <c r="AE231">
        <v>0</v>
      </c>
      <c r="AF231" t="s">
        <v>6</v>
      </c>
      <c r="AG231">
        <v>2.9999999999999997E-4</v>
      </c>
      <c r="AH231">
        <v>2</v>
      </c>
      <c r="AI231">
        <v>16670779</v>
      </c>
      <c r="AJ231">
        <v>275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ROW(Source!A146)</f>
        <v>146</v>
      </c>
      <c r="B232">
        <v>16670797</v>
      </c>
      <c r="C232">
        <v>16670771</v>
      </c>
      <c r="D232">
        <v>15194723</v>
      </c>
      <c r="E232">
        <v>1</v>
      </c>
      <c r="F232">
        <v>1</v>
      </c>
      <c r="G232">
        <v>1</v>
      </c>
      <c r="H232">
        <v>3</v>
      </c>
      <c r="I232" t="s">
        <v>560</v>
      </c>
      <c r="J232" t="s">
        <v>561</v>
      </c>
      <c r="K232" t="s">
        <v>562</v>
      </c>
      <c r="L232">
        <v>1348</v>
      </c>
      <c r="N232">
        <v>1009</v>
      </c>
      <c r="O232" t="s">
        <v>477</v>
      </c>
      <c r="P232" t="s">
        <v>477</v>
      </c>
      <c r="Q232">
        <v>1000</v>
      </c>
      <c r="X232">
        <v>1E-4</v>
      </c>
      <c r="Y232">
        <v>37517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6</v>
      </c>
      <c r="AG232">
        <v>1E-4</v>
      </c>
      <c r="AH232">
        <v>2</v>
      </c>
      <c r="AI232">
        <v>16670780</v>
      </c>
      <c r="AJ232">
        <v>276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ROW(Source!A146)</f>
        <v>146</v>
      </c>
      <c r="B233">
        <v>16670798</v>
      </c>
      <c r="C233">
        <v>16670771</v>
      </c>
      <c r="D233">
        <v>15195043</v>
      </c>
      <c r="E233">
        <v>1</v>
      </c>
      <c r="F233">
        <v>1</v>
      </c>
      <c r="G233">
        <v>1</v>
      </c>
      <c r="H233">
        <v>3</v>
      </c>
      <c r="I233" t="s">
        <v>478</v>
      </c>
      <c r="J233" t="s">
        <v>479</v>
      </c>
      <c r="K233" t="s">
        <v>480</v>
      </c>
      <c r="L233">
        <v>1346</v>
      </c>
      <c r="N233">
        <v>1009</v>
      </c>
      <c r="O233" t="s">
        <v>470</v>
      </c>
      <c r="P233" t="s">
        <v>470</v>
      </c>
      <c r="Q233">
        <v>1</v>
      </c>
      <c r="X233">
        <v>0.06</v>
      </c>
      <c r="Y233">
        <v>65.75</v>
      </c>
      <c r="Z233">
        <v>0</v>
      </c>
      <c r="AA233">
        <v>0</v>
      </c>
      <c r="AB233">
        <v>0</v>
      </c>
      <c r="AC233">
        <v>0</v>
      </c>
      <c r="AD233">
        <v>1</v>
      </c>
      <c r="AE233">
        <v>0</v>
      </c>
      <c r="AF233" t="s">
        <v>6</v>
      </c>
      <c r="AG233">
        <v>0.06</v>
      </c>
      <c r="AH233">
        <v>2</v>
      </c>
      <c r="AI233">
        <v>16670781</v>
      </c>
      <c r="AJ233">
        <v>277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ROW(Source!A146)</f>
        <v>146</v>
      </c>
      <c r="B234">
        <v>16670799</v>
      </c>
      <c r="C234">
        <v>16670771</v>
      </c>
      <c r="D234">
        <v>15203305</v>
      </c>
      <c r="E234">
        <v>1</v>
      </c>
      <c r="F234">
        <v>1</v>
      </c>
      <c r="G234">
        <v>1</v>
      </c>
      <c r="H234">
        <v>3</v>
      </c>
      <c r="I234" t="s">
        <v>563</v>
      </c>
      <c r="J234" t="s">
        <v>564</v>
      </c>
      <c r="K234" t="s">
        <v>565</v>
      </c>
      <c r="L234">
        <v>1348</v>
      </c>
      <c r="N234">
        <v>1009</v>
      </c>
      <c r="O234" t="s">
        <v>477</v>
      </c>
      <c r="P234" t="s">
        <v>477</v>
      </c>
      <c r="Q234">
        <v>1000</v>
      </c>
      <c r="X234">
        <v>2.0000000000000002E-5</v>
      </c>
      <c r="Y234">
        <v>15481</v>
      </c>
      <c r="Z234">
        <v>0</v>
      </c>
      <c r="AA234">
        <v>0</v>
      </c>
      <c r="AB234">
        <v>0</v>
      </c>
      <c r="AC234">
        <v>0</v>
      </c>
      <c r="AD234">
        <v>1</v>
      </c>
      <c r="AE234">
        <v>0</v>
      </c>
      <c r="AF234" t="s">
        <v>6</v>
      </c>
      <c r="AG234">
        <v>2.0000000000000002E-5</v>
      </c>
      <c r="AH234">
        <v>2</v>
      </c>
      <c r="AI234">
        <v>16670782</v>
      </c>
      <c r="AJ234">
        <v>278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ROW(Source!A146)</f>
        <v>146</v>
      </c>
      <c r="B235">
        <v>16670800</v>
      </c>
      <c r="C235">
        <v>16670771</v>
      </c>
      <c r="D235">
        <v>15203987</v>
      </c>
      <c r="E235">
        <v>1</v>
      </c>
      <c r="F235">
        <v>1</v>
      </c>
      <c r="G235">
        <v>1</v>
      </c>
      <c r="H235">
        <v>3</v>
      </c>
      <c r="I235" t="s">
        <v>566</v>
      </c>
      <c r="J235" t="s">
        <v>567</v>
      </c>
      <c r="K235" t="s">
        <v>568</v>
      </c>
      <c r="L235">
        <v>1346</v>
      </c>
      <c r="N235">
        <v>1009</v>
      </c>
      <c r="O235" t="s">
        <v>470</v>
      </c>
      <c r="P235" t="s">
        <v>470</v>
      </c>
      <c r="Q235">
        <v>1</v>
      </c>
      <c r="X235">
        <v>0.03</v>
      </c>
      <c r="Y235">
        <v>35.630000000000003</v>
      </c>
      <c r="Z235">
        <v>0</v>
      </c>
      <c r="AA235">
        <v>0</v>
      </c>
      <c r="AB235">
        <v>0</v>
      </c>
      <c r="AC235">
        <v>0</v>
      </c>
      <c r="AD235">
        <v>1</v>
      </c>
      <c r="AE235">
        <v>0</v>
      </c>
      <c r="AF235" t="s">
        <v>6</v>
      </c>
      <c r="AG235">
        <v>0.03</v>
      </c>
      <c r="AH235">
        <v>2</v>
      </c>
      <c r="AI235">
        <v>16670783</v>
      </c>
      <c r="AJ235">
        <v>279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ROW(Source!A146)</f>
        <v>146</v>
      </c>
      <c r="B236">
        <v>16670801</v>
      </c>
      <c r="C236">
        <v>16670771</v>
      </c>
      <c r="D236">
        <v>15219336</v>
      </c>
      <c r="E236">
        <v>1</v>
      </c>
      <c r="F236">
        <v>1</v>
      </c>
      <c r="G236">
        <v>1</v>
      </c>
      <c r="H236">
        <v>3</v>
      </c>
      <c r="I236" t="s">
        <v>569</v>
      </c>
      <c r="J236" t="s">
        <v>570</v>
      </c>
      <c r="K236" t="s">
        <v>571</v>
      </c>
      <c r="L236">
        <v>1355</v>
      </c>
      <c r="N236">
        <v>1010</v>
      </c>
      <c r="O236" t="s">
        <v>371</v>
      </c>
      <c r="P236" t="s">
        <v>371</v>
      </c>
      <c r="Q236">
        <v>100</v>
      </c>
      <c r="X236">
        <v>0.1</v>
      </c>
      <c r="Y236">
        <v>203</v>
      </c>
      <c r="Z236">
        <v>0</v>
      </c>
      <c r="AA236">
        <v>0</v>
      </c>
      <c r="AB236">
        <v>0</v>
      </c>
      <c r="AC236">
        <v>0</v>
      </c>
      <c r="AD236">
        <v>1</v>
      </c>
      <c r="AE236">
        <v>0</v>
      </c>
      <c r="AF236" t="s">
        <v>6</v>
      </c>
      <c r="AG236">
        <v>0.1</v>
      </c>
      <c r="AH236">
        <v>2</v>
      </c>
      <c r="AI236">
        <v>16670784</v>
      </c>
      <c r="AJ236">
        <v>280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ROW(Source!A146)</f>
        <v>146</v>
      </c>
      <c r="B237">
        <v>16670802</v>
      </c>
      <c r="C237">
        <v>16670771</v>
      </c>
      <c r="D237">
        <v>15226084</v>
      </c>
      <c r="E237">
        <v>1</v>
      </c>
      <c r="F237">
        <v>1</v>
      </c>
      <c r="G237">
        <v>1</v>
      </c>
      <c r="H237">
        <v>3</v>
      </c>
      <c r="I237" t="s">
        <v>572</v>
      </c>
      <c r="J237" t="s">
        <v>573</v>
      </c>
      <c r="K237" t="s">
        <v>574</v>
      </c>
      <c r="L237">
        <v>1346</v>
      </c>
      <c r="N237">
        <v>1009</v>
      </c>
      <c r="O237" t="s">
        <v>470</v>
      </c>
      <c r="P237" t="s">
        <v>470</v>
      </c>
      <c r="Q237">
        <v>1</v>
      </c>
      <c r="X237">
        <v>0.02</v>
      </c>
      <c r="Y237">
        <v>15.37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6</v>
      </c>
      <c r="AG237">
        <v>0.02</v>
      </c>
      <c r="AH237">
        <v>2</v>
      </c>
      <c r="AI237">
        <v>16670785</v>
      </c>
      <c r="AJ237">
        <v>281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ROW(Source!A146)</f>
        <v>146</v>
      </c>
      <c r="B238">
        <v>16670803</v>
      </c>
      <c r="C238">
        <v>16670771</v>
      </c>
      <c r="D238">
        <v>15233314</v>
      </c>
      <c r="E238">
        <v>1</v>
      </c>
      <c r="F238">
        <v>1</v>
      </c>
      <c r="G238">
        <v>1</v>
      </c>
      <c r="H238">
        <v>3</v>
      </c>
      <c r="I238" t="s">
        <v>575</v>
      </c>
      <c r="J238" t="s">
        <v>576</v>
      </c>
      <c r="K238" t="s">
        <v>577</v>
      </c>
      <c r="L238">
        <v>1346</v>
      </c>
      <c r="N238">
        <v>1009</v>
      </c>
      <c r="O238" t="s">
        <v>470</v>
      </c>
      <c r="P238" t="s">
        <v>470</v>
      </c>
      <c r="Q238">
        <v>1</v>
      </c>
      <c r="X238">
        <v>0.08</v>
      </c>
      <c r="Y238">
        <v>38.340000000000003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6</v>
      </c>
      <c r="AG238">
        <v>0.08</v>
      </c>
      <c r="AH238">
        <v>2</v>
      </c>
      <c r="AI238">
        <v>16670786</v>
      </c>
      <c r="AJ238">
        <v>282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ROW(Source!A146)</f>
        <v>146</v>
      </c>
      <c r="B239">
        <v>16670804</v>
      </c>
      <c r="C239">
        <v>16670771</v>
      </c>
      <c r="D239">
        <v>15164560</v>
      </c>
      <c r="E239">
        <v>17</v>
      </c>
      <c r="F239">
        <v>1</v>
      </c>
      <c r="G239">
        <v>1</v>
      </c>
      <c r="H239">
        <v>3</v>
      </c>
      <c r="I239" t="s">
        <v>676</v>
      </c>
      <c r="J239" t="s">
        <v>6</v>
      </c>
      <c r="K239" t="s">
        <v>677</v>
      </c>
      <c r="L239">
        <v>1348</v>
      </c>
      <c r="N239">
        <v>1009</v>
      </c>
      <c r="O239" t="s">
        <v>477</v>
      </c>
      <c r="P239" t="s">
        <v>477</v>
      </c>
      <c r="Q239">
        <v>1000</v>
      </c>
      <c r="X239">
        <v>1E-3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 t="s">
        <v>6</v>
      </c>
      <c r="AG239">
        <v>1E-3</v>
      </c>
      <c r="AH239">
        <v>3</v>
      </c>
      <c r="AI239">
        <v>-1</v>
      </c>
      <c r="AJ239" t="s">
        <v>6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ROW(Source!A146)</f>
        <v>146</v>
      </c>
      <c r="B240">
        <v>16670805</v>
      </c>
      <c r="C240">
        <v>16670771</v>
      </c>
      <c r="D240">
        <v>15164559</v>
      </c>
      <c r="E240">
        <v>17</v>
      </c>
      <c r="F240">
        <v>1</v>
      </c>
      <c r="G240">
        <v>1</v>
      </c>
      <c r="H240">
        <v>3</v>
      </c>
      <c r="I240" t="s">
        <v>481</v>
      </c>
      <c r="J240" t="s">
        <v>6</v>
      </c>
      <c r="K240" t="s">
        <v>482</v>
      </c>
      <c r="L240">
        <v>1374</v>
      </c>
      <c r="N240">
        <v>1013</v>
      </c>
      <c r="O240" t="s">
        <v>483</v>
      </c>
      <c r="P240" t="s">
        <v>483</v>
      </c>
      <c r="Q240">
        <v>1</v>
      </c>
      <c r="X240">
        <v>2.2400000000000002</v>
      </c>
      <c r="Y240">
        <v>1</v>
      </c>
      <c r="Z240">
        <v>0</v>
      </c>
      <c r="AA240">
        <v>0</v>
      </c>
      <c r="AB240">
        <v>0</v>
      </c>
      <c r="AC240">
        <v>0</v>
      </c>
      <c r="AD240">
        <v>1</v>
      </c>
      <c r="AE240">
        <v>0</v>
      </c>
      <c r="AF240" t="s">
        <v>6</v>
      </c>
      <c r="AG240">
        <v>2.2400000000000002</v>
      </c>
      <c r="AH240">
        <v>2</v>
      </c>
      <c r="AI240">
        <v>16670787</v>
      </c>
      <c r="AJ240">
        <v>284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ROW(Source!A149)</f>
        <v>149</v>
      </c>
      <c r="B241">
        <v>16670818</v>
      </c>
      <c r="C241">
        <v>16670807</v>
      </c>
      <c r="D241">
        <v>15430767</v>
      </c>
      <c r="E241">
        <v>1</v>
      </c>
      <c r="F241">
        <v>1</v>
      </c>
      <c r="G241">
        <v>1</v>
      </c>
      <c r="H241">
        <v>1</v>
      </c>
      <c r="I241" t="s">
        <v>520</v>
      </c>
      <c r="J241" t="s">
        <v>6</v>
      </c>
      <c r="K241" t="s">
        <v>521</v>
      </c>
      <c r="L241">
        <v>1191</v>
      </c>
      <c r="N241">
        <v>1013</v>
      </c>
      <c r="O241" t="s">
        <v>466</v>
      </c>
      <c r="P241" t="s">
        <v>466</v>
      </c>
      <c r="Q241">
        <v>1</v>
      </c>
      <c r="X241">
        <v>4</v>
      </c>
      <c r="Y241">
        <v>0</v>
      </c>
      <c r="Z241">
        <v>0</v>
      </c>
      <c r="AA241">
        <v>0</v>
      </c>
      <c r="AB241">
        <v>8.5299999999999994</v>
      </c>
      <c r="AC241">
        <v>0</v>
      </c>
      <c r="AD241">
        <v>1</v>
      </c>
      <c r="AE241">
        <v>1</v>
      </c>
      <c r="AF241" t="s">
        <v>6</v>
      </c>
      <c r="AG241">
        <v>4</v>
      </c>
      <c r="AH241">
        <v>2</v>
      </c>
      <c r="AI241">
        <v>16670808</v>
      </c>
      <c r="AJ241">
        <v>285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ROW(Source!A149)</f>
        <v>149</v>
      </c>
      <c r="B242">
        <v>16670819</v>
      </c>
      <c r="C242">
        <v>16670807</v>
      </c>
      <c r="D242">
        <v>15167258</v>
      </c>
      <c r="E242">
        <v>1</v>
      </c>
      <c r="F242">
        <v>1</v>
      </c>
      <c r="G242">
        <v>1</v>
      </c>
      <c r="H242">
        <v>3</v>
      </c>
      <c r="I242" t="s">
        <v>578</v>
      </c>
      <c r="J242" t="s">
        <v>579</v>
      </c>
      <c r="K242" t="s">
        <v>580</v>
      </c>
      <c r="L242">
        <v>1346</v>
      </c>
      <c r="N242">
        <v>1009</v>
      </c>
      <c r="O242" t="s">
        <v>470</v>
      </c>
      <c r="P242" t="s">
        <v>470</v>
      </c>
      <c r="Q242">
        <v>1</v>
      </c>
      <c r="X242">
        <v>0.05</v>
      </c>
      <c r="Y242">
        <v>47.57</v>
      </c>
      <c r="Z242">
        <v>0</v>
      </c>
      <c r="AA242">
        <v>0</v>
      </c>
      <c r="AB242">
        <v>0</v>
      </c>
      <c r="AC242">
        <v>0</v>
      </c>
      <c r="AD242">
        <v>1</v>
      </c>
      <c r="AE242">
        <v>0</v>
      </c>
      <c r="AF242" t="s">
        <v>6</v>
      </c>
      <c r="AG242">
        <v>0.05</v>
      </c>
      <c r="AH242">
        <v>2</v>
      </c>
      <c r="AI242">
        <v>16670809</v>
      </c>
      <c r="AJ242">
        <v>286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ROW(Source!A149)</f>
        <v>149</v>
      </c>
      <c r="B243">
        <v>16670820</v>
      </c>
      <c r="C243">
        <v>16670807</v>
      </c>
      <c r="D243">
        <v>15167303</v>
      </c>
      <c r="E243">
        <v>1</v>
      </c>
      <c r="F243">
        <v>1</v>
      </c>
      <c r="G243">
        <v>1</v>
      </c>
      <c r="H243">
        <v>3</v>
      </c>
      <c r="I243" t="s">
        <v>581</v>
      </c>
      <c r="J243" t="s">
        <v>582</v>
      </c>
      <c r="K243" t="s">
        <v>583</v>
      </c>
      <c r="L243">
        <v>1383</v>
      </c>
      <c r="N243">
        <v>1013</v>
      </c>
      <c r="O243" t="s">
        <v>584</v>
      </c>
      <c r="P243" t="s">
        <v>584</v>
      </c>
      <c r="Q243">
        <v>1</v>
      </c>
      <c r="X243">
        <v>0.06</v>
      </c>
      <c r="Y243">
        <v>0.4</v>
      </c>
      <c r="Z243">
        <v>0</v>
      </c>
      <c r="AA243">
        <v>0</v>
      </c>
      <c r="AB243">
        <v>0</v>
      </c>
      <c r="AC243">
        <v>0</v>
      </c>
      <c r="AD243">
        <v>1</v>
      </c>
      <c r="AE243">
        <v>0</v>
      </c>
      <c r="AF243" t="s">
        <v>6</v>
      </c>
      <c r="AG243">
        <v>0.06</v>
      </c>
      <c r="AH243">
        <v>2</v>
      </c>
      <c r="AI243">
        <v>16670810</v>
      </c>
      <c r="AJ243">
        <v>287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ROW(Source!A149)</f>
        <v>149</v>
      </c>
      <c r="B244">
        <v>16670821</v>
      </c>
      <c r="C244">
        <v>16670807</v>
      </c>
      <c r="D244">
        <v>15167589</v>
      </c>
      <c r="E244">
        <v>1</v>
      </c>
      <c r="F244">
        <v>1</v>
      </c>
      <c r="G244">
        <v>1</v>
      </c>
      <c r="H244">
        <v>3</v>
      </c>
      <c r="I244" t="s">
        <v>490</v>
      </c>
      <c r="J244" t="s">
        <v>491</v>
      </c>
      <c r="K244" t="s">
        <v>492</v>
      </c>
      <c r="L244">
        <v>1346</v>
      </c>
      <c r="N244">
        <v>1009</v>
      </c>
      <c r="O244" t="s">
        <v>470</v>
      </c>
      <c r="P244" t="s">
        <v>470</v>
      </c>
      <c r="Q244">
        <v>1</v>
      </c>
      <c r="X244">
        <v>5.0000000000000001E-3</v>
      </c>
      <c r="Y244">
        <v>91.29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6</v>
      </c>
      <c r="AG244">
        <v>5.0000000000000001E-3</v>
      </c>
      <c r="AH244">
        <v>2</v>
      </c>
      <c r="AI244">
        <v>16670811</v>
      </c>
      <c r="AJ244">
        <v>288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ROW(Source!A149)</f>
        <v>149</v>
      </c>
      <c r="B245">
        <v>16670822</v>
      </c>
      <c r="C245">
        <v>16670807</v>
      </c>
      <c r="D245">
        <v>15170992</v>
      </c>
      <c r="E245">
        <v>1</v>
      </c>
      <c r="F245">
        <v>1</v>
      </c>
      <c r="G245">
        <v>1</v>
      </c>
      <c r="H245">
        <v>3</v>
      </c>
      <c r="I245" t="s">
        <v>514</v>
      </c>
      <c r="J245" t="s">
        <v>515</v>
      </c>
      <c r="K245" t="s">
        <v>516</v>
      </c>
      <c r="L245">
        <v>1346</v>
      </c>
      <c r="N245">
        <v>1009</v>
      </c>
      <c r="O245" t="s">
        <v>470</v>
      </c>
      <c r="P245" t="s">
        <v>470</v>
      </c>
      <c r="Q245">
        <v>1</v>
      </c>
      <c r="X245">
        <v>0.01</v>
      </c>
      <c r="Y245">
        <v>155</v>
      </c>
      <c r="Z245">
        <v>0</v>
      </c>
      <c r="AA245">
        <v>0</v>
      </c>
      <c r="AB245">
        <v>0</v>
      </c>
      <c r="AC245">
        <v>0</v>
      </c>
      <c r="AD245">
        <v>1</v>
      </c>
      <c r="AE245">
        <v>0</v>
      </c>
      <c r="AF245" t="s">
        <v>6</v>
      </c>
      <c r="AG245">
        <v>0.01</v>
      </c>
      <c r="AH245">
        <v>2</v>
      </c>
      <c r="AI245">
        <v>16670812</v>
      </c>
      <c r="AJ245">
        <v>289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ROW(Source!A149)</f>
        <v>149</v>
      </c>
      <c r="B246">
        <v>16670823</v>
      </c>
      <c r="C246">
        <v>16670807</v>
      </c>
      <c r="D246">
        <v>15195043</v>
      </c>
      <c r="E246">
        <v>1</v>
      </c>
      <c r="F246">
        <v>1</v>
      </c>
      <c r="G246">
        <v>1</v>
      </c>
      <c r="H246">
        <v>3</v>
      </c>
      <c r="I246" t="s">
        <v>478</v>
      </c>
      <c r="J246" t="s">
        <v>479</v>
      </c>
      <c r="K246" t="s">
        <v>480</v>
      </c>
      <c r="L246">
        <v>1346</v>
      </c>
      <c r="N246">
        <v>1009</v>
      </c>
      <c r="O246" t="s">
        <v>470</v>
      </c>
      <c r="P246" t="s">
        <v>470</v>
      </c>
      <c r="Q246">
        <v>1</v>
      </c>
      <c r="X246">
        <v>0.01</v>
      </c>
      <c r="Y246">
        <v>65.75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6</v>
      </c>
      <c r="AG246">
        <v>0.01</v>
      </c>
      <c r="AH246">
        <v>2</v>
      </c>
      <c r="AI246">
        <v>16670813</v>
      </c>
      <c r="AJ246">
        <v>290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ROW(Source!A149)</f>
        <v>149</v>
      </c>
      <c r="B247">
        <v>16670824</v>
      </c>
      <c r="C247">
        <v>16670807</v>
      </c>
      <c r="D247">
        <v>15203987</v>
      </c>
      <c r="E247">
        <v>1</v>
      </c>
      <c r="F247">
        <v>1</v>
      </c>
      <c r="G247">
        <v>1</v>
      </c>
      <c r="H247">
        <v>3</v>
      </c>
      <c r="I247" t="s">
        <v>566</v>
      </c>
      <c r="J247" t="s">
        <v>567</v>
      </c>
      <c r="K247" t="s">
        <v>568</v>
      </c>
      <c r="L247">
        <v>1346</v>
      </c>
      <c r="N247">
        <v>1009</v>
      </c>
      <c r="O247" t="s">
        <v>470</v>
      </c>
      <c r="P247" t="s">
        <v>470</v>
      </c>
      <c r="Q247">
        <v>1</v>
      </c>
      <c r="X247">
        <v>0.01</v>
      </c>
      <c r="Y247">
        <v>35.630000000000003</v>
      </c>
      <c r="Z247">
        <v>0</v>
      </c>
      <c r="AA247">
        <v>0</v>
      </c>
      <c r="AB247">
        <v>0</v>
      </c>
      <c r="AC247">
        <v>0</v>
      </c>
      <c r="AD247">
        <v>1</v>
      </c>
      <c r="AE247">
        <v>0</v>
      </c>
      <c r="AF247" t="s">
        <v>6</v>
      </c>
      <c r="AG247">
        <v>0.01</v>
      </c>
      <c r="AH247">
        <v>2</v>
      </c>
      <c r="AI247">
        <v>16670814</v>
      </c>
      <c r="AJ247">
        <v>291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ROW(Source!A149)</f>
        <v>149</v>
      </c>
      <c r="B248">
        <v>16670825</v>
      </c>
      <c r="C248">
        <v>16670807</v>
      </c>
      <c r="D248">
        <v>15236338</v>
      </c>
      <c r="E248">
        <v>1</v>
      </c>
      <c r="F248">
        <v>1</v>
      </c>
      <c r="G248">
        <v>1</v>
      </c>
      <c r="H248">
        <v>3</v>
      </c>
      <c r="I248" t="s">
        <v>585</v>
      </c>
      <c r="J248" t="s">
        <v>586</v>
      </c>
      <c r="K248" t="s">
        <v>587</v>
      </c>
      <c r="L248">
        <v>1355</v>
      </c>
      <c r="N248">
        <v>1010</v>
      </c>
      <c r="O248" t="s">
        <v>371</v>
      </c>
      <c r="P248" t="s">
        <v>371</v>
      </c>
      <c r="Q248">
        <v>100</v>
      </c>
      <c r="X248">
        <v>0.06</v>
      </c>
      <c r="Y248">
        <v>30.74</v>
      </c>
      <c r="Z248">
        <v>0</v>
      </c>
      <c r="AA248">
        <v>0</v>
      </c>
      <c r="AB248">
        <v>0</v>
      </c>
      <c r="AC248">
        <v>0</v>
      </c>
      <c r="AD248">
        <v>1</v>
      </c>
      <c r="AE248">
        <v>0</v>
      </c>
      <c r="AF248" t="s">
        <v>6</v>
      </c>
      <c r="AG248">
        <v>0.06</v>
      </c>
      <c r="AH248">
        <v>2</v>
      </c>
      <c r="AI248">
        <v>16670815</v>
      </c>
      <c r="AJ248">
        <v>293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ROW(Source!A149)</f>
        <v>149</v>
      </c>
      <c r="B249">
        <v>16670826</v>
      </c>
      <c r="C249">
        <v>16670807</v>
      </c>
      <c r="D249">
        <v>15164560</v>
      </c>
      <c r="E249">
        <v>17</v>
      </c>
      <c r="F249">
        <v>1</v>
      </c>
      <c r="G249">
        <v>1</v>
      </c>
      <c r="H249">
        <v>3</v>
      </c>
      <c r="I249" t="s">
        <v>676</v>
      </c>
      <c r="J249" t="s">
        <v>6</v>
      </c>
      <c r="K249" t="s">
        <v>677</v>
      </c>
      <c r="L249">
        <v>1348</v>
      </c>
      <c r="N249">
        <v>1009</v>
      </c>
      <c r="O249" t="s">
        <v>477</v>
      </c>
      <c r="P249" t="s">
        <v>477</v>
      </c>
      <c r="Q249">
        <v>1000</v>
      </c>
      <c r="X249">
        <v>1E-3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 t="s">
        <v>6</v>
      </c>
      <c r="AG249">
        <v>1E-3</v>
      </c>
      <c r="AH249">
        <v>3</v>
      </c>
      <c r="AI249">
        <v>-1</v>
      </c>
      <c r="AJ249" t="s">
        <v>6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ROW(Source!A149)</f>
        <v>149</v>
      </c>
      <c r="B250">
        <v>16670827</v>
      </c>
      <c r="C250">
        <v>16670807</v>
      </c>
      <c r="D250">
        <v>15164559</v>
      </c>
      <c r="E250">
        <v>17</v>
      </c>
      <c r="F250">
        <v>1</v>
      </c>
      <c r="G250">
        <v>1</v>
      </c>
      <c r="H250">
        <v>3</v>
      </c>
      <c r="I250" t="s">
        <v>481</v>
      </c>
      <c r="J250" t="s">
        <v>6</v>
      </c>
      <c r="K250" t="s">
        <v>482</v>
      </c>
      <c r="L250">
        <v>1374</v>
      </c>
      <c r="N250">
        <v>1013</v>
      </c>
      <c r="O250" t="s">
        <v>483</v>
      </c>
      <c r="P250" t="s">
        <v>483</v>
      </c>
      <c r="Q250">
        <v>1</v>
      </c>
      <c r="X250">
        <v>0.68</v>
      </c>
      <c r="Y250">
        <v>1</v>
      </c>
      <c r="Z250">
        <v>0</v>
      </c>
      <c r="AA250">
        <v>0</v>
      </c>
      <c r="AB250">
        <v>0</v>
      </c>
      <c r="AC250">
        <v>0</v>
      </c>
      <c r="AD250">
        <v>1</v>
      </c>
      <c r="AE250">
        <v>0</v>
      </c>
      <c r="AF250" t="s">
        <v>6</v>
      </c>
      <c r="AG250">
        <v>0.68</v>
      </c>
      <c r="AH250">
        <v>2</v>
      </c>
      <c r="AI250">
        <v>16670816</v>
      </c>
      <c r="AJ250">
        <v>294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ROW(Source!A150)</f>
        <v>150</v>
      </c>
      <c r="B251">
        <v>16670818</v>
      </c>
      <c r="C251">
        <v>16670807</v>
      </c>
      <c r="D251">
        <v>15430767</v>
      </c>
      <c r="E251">
        <v>1</v>
      </c>
      <c r="F251">
        <v>1</v>
      </c>
      <c r="G251">
        <v>1</v>
      </c>
      <c r="H251">
        <v>1</v>
      </c>
      <c r="I251" t="s">
        <v>520</v>
      </c>
      <c r="J251" t="s">
        <v>6</v>
      </c>
      <c r="K251" t="s">
        <v>521</v>
      </c>
      <c r="L251">
        <v>1191</v>
      </c>
      <c r="N251">
        <v>1013</v>
      </c>
      <c r="O251" t="s">
        <v>466</v>
      </c>
      <c r="P251" t="s">
        <v>466</v>
      </c>
      <c r="Q251">
        <v>1</v>
      </c>
      <c r="X251">
        <v>4</v>
      </c>
      <c r="Y251">
        <v>0</v>
      </c>
      <c r="Z251">
        <v>0</v>
      </c>
      <c r="AA251">
        <v>0</v>
      </c>
      <c r="AB251">
        <v>8.5299999999999994</v>
      </c>
      <c r="AC251">
        <v>0</v>
      </c>
      <c r="AD251">
        <v>1</v>
      </c>
      <c r="AE251">
        <v>1</v>
      </c>
      <c r="AF251" t="s">
        <v>6</v>
      </c>
      <c r="AG251">
        <v>4</v>
      </c>
      <c r="AH251">
        <v>2</v>
      </c>
      <c r="AI251">
        <v>16670808</v>
      </c>
      <c r="AJ251">
        <v>295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ROW(Source!A150)</f>
        <v>150</v>
      </c>
      <c r="B252">
        <v>16670819</v>
      </c>
      <c r="C252">
        <v>16670807</v>
      </c>
      <c r="D252">
        <v>15167258</v>
      </c>
      <c r="E252">
        <v>1</v>
      </c>
      <c r="F252">
        <v>1</v>
      </c>
      <c r="G252">
        <v>1</v>
      </c>
      <c r="H252">
        <v>3</v>
      </c>
      <c r="I252" t="s">
        <v>578</v>
      </c>
      <c r="J252" t="s">
        <v>579</v>
      </c>
      <c r="K252" t="s">
        <v>580</v>
      </c>
      <c r="L252">
        <v>1346</v>
      </c>
      <c r="N252">
        <v>1009</v>
      </c>
      <c r="O252" t="s">
        <v>470</v>
      </c>
      <c r="P252" t="s">
        <v>470</v>
      </c>
      <c r="Q252">
        <v>1</v>
      </c>
      <c r="X252">
        <v>0.05</v>
      </c>
      <c r="Y252">
        <v>47.57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0</v>
      </c>
      <c r="AF252" t="s">
        <v>6</v>
      </c>
      <c r="AG252">
        <v>0.05</v>
      </c>
      <c r="AH252">
        <v>2</v>
      </c>
      <c r="AI252">
        <v>16670809</v>
      </c>
      <c r="AJ252">
        <v>296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ROW(Source!A150)</f>
        <v>150</v>
      </c>
      <c r="B253">
        <v>16670820</v>
      </c>
      <c r="C253">
        <v>16670807</v>
      </c>
      <c r="D253">
        <v>15167303</v>
      </c>
      <c r="E253">
        <v>1</v>
      </c>
      <c r="F253">
        <v>1</v>
      </c>
      <c r="G253">
        <v>1</v>
      </c>
      <c r="H253">
        <v>3</v>
      </c>
      <c r="I253" t="s">
        <v>581</v>
      </c>
      <c r="J253" t="s">
        <v>582</v>
      </c>
      <c r="K253" t="s">
        <v>583</v>
      </c>
      <c r="L253">
        <v>1383</v>
      </c>
      <c r="N253">
        <v>1013</v>
      </c>
      <c r="O253" t="s">
        <v>584</v>
      </c>
      <c r="P253" t="s">
        <v>584</v>
      </c>
      <c r="Q253">
        <v>1</v>
      </c>
      <c r="X253">
        <v>0.06</v>
      </c>
      <c r="Y253">
        <v>0.4</v>
      </c>
      <c r="Z253">
        <v>0</v>
      </c>
      <c r="AA253">
        <v>0</v>
      </c>
      <c r="AB253">
        <v>0</v>
      </c>
      <c r="AC253">
        <v>0</v>
      </c>
      <c r="AD253">
        <v>1</v>
      </c>
      <c r="AE253">
        <v>0</v>
      </c>
      <c r="AF253" t="s">
        <v>6</v>
      </c>
      <c r="AG253">
        <v>0.06</v>
      </c>
      <c r="AH253">
        <v>2</v>
      </c>
      <c r="AI253">
        <v>16670810</v>
      </c>
      <c r="AJ253">
        <v>297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ROW(Source!A150)</f>
        <v>150</v>
      </c>
      <c r="B254">
        <v>16670821</v>
      </c>
      <c r="C254">
        <v>16670807</v>
      </c>
      <c r="D254">
        <v>15167589</v>
      </c>
      <c r="E254">
        <v>1</v>
      </c>
      <c r="F254">
        <v>1</v>
      </c>
      <c r="G254">
        <v>1</v>
      </c>
      <c r="H254">
        <v>3</v>
      </c>
      <c r="I254" t="s">
        <v>490</v>
      </c>
      <c r="J254" t="s">
        <v>491</v>
      </c>
      <c r="K254" t="s">
        <v>492</v>
      </c>
      <c r="L254">
        <v>1346</v>
      </c>
      <c r="N254">
        <v>1009</v>
      </c>
      <c r="O254" t="s">
        <v>470</v>
      </c>
      <c r="P254" t="s">
        <v>470</v>
      </c>
      <c r="Q254">
        <v>1</v>
      </c>
      <c r="X254">
        <v>5.0000000000000001E-3</v>
      </c>
      <c r="Y254">
        <v>91.29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6</v>
      </c>
      <c r="AG254">
        <v>5.0000000000000001E-3</v>
      </c>
      <c r="AH254">
        <v>2</v>
      </c>
      <c r="AI254">
        <v>16670811</v>
      </c>
      <c r="AJ254">
        <v>298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ROW(Source!A150)</f>
        <v>150</v>
      </c>
      <c r="B255">
        <v>16670822</v>
      </c>
      <c r="C255">
        <v>16670807</v>
      </c>
      <c r="D255">
        <v>15170992</v>
      </c>
      <c r="E255">
        <v>1</v>
      </c>
      <c r="F255">
        <v>1</v>
      </c>
      <c r="G255">
        <v>1</v>
      </c>
      <c r="H255">
        <v>3</v>
      </c>
      <c r="I255" t="s">
        <v>514</v>
      </c>
      <c r="J255" t="s">
        <v>515</v>
      </c>
      <c r="K255" t="s">
        <v>516</v>
      </c>
      <c r="L255">
        <v>1346</v>
      </c>
      <c r="N255">
        <v>1009</v>
      </c>
      <c r="O255" t="s">
        <v>470</v>
      </c>
      <c r="P255" t="s">
        <v>470</v>
      </c>
      <c r="Q255">
        <v>1</v>
      </c>
      <c r="X255">
        <v>0.01</v>
      </c>
      <c r="Y255">
        <v>155</v>
      </c>
      <c r="Z255">
        <v>0</v>
      </c>
      <c r="AA255">
        <v>0</v>
      </c>
      <c r="AB255">
        <v>0</v>
      </c>
      <c r="AC255">
        <v>0</v>
      </c>
      <c r="AD255">
        <v>1</v>
      </c>
      <c r="AE255">
        <v>0</v>
      </c>
      <c r="AF255" t="s">
        <v>6</v>
      </c>
      <c r="AG255">
        <v>0.01</v>
      </c>
      <c r="AH255">
        <v>2</v>
      </c>
      <c r="AI255">
        <v>16670812</v>
      </c>
      <c r="AJ255">
        <v>299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ROW(Source!A150)</f>
        <v>150</v>
      </c>
      <c r="B256">
        <v>16670823</v>
      </c>
      <c r="C256">
        <v>16670807</v>
      </c>
      <c r="D256">
        <v>15195043</v>
      </c>
      <c r="E256">
        <v>1</v>
      </c>
      <c r="F256">
        <v>1</v>
      </c>
      <c r="G256">
        <v>1</v>
      </c>
      <c r="H256">
        <v>3</v>
      </c>
      <c r="I256" t="s">
        <v>478</v>
      </c>
      <c r="J256" t="s">
        <v>479</v>
      </c>
      <c r="K256" t="s">
        <v>480</v>
      </c>
      <c r="L256">
        <v>1346</v>
      </c>
      <c r="N256">
        <v>1009</v>
      </c>
      <c r="O256" t="s">
        <v>470</v>
      </c>
      <c r="P256" t="s">
        <v>470</v>
      </c>
      <c r="Q256">
        <v>1</v>
      </c>
      <c r="X256">
        <v>0.01</v>
      </c>
      <c r="Y256">
        <v>65.75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0</v>
      </c>
      <c r="AF256" t="s">
        <v>6</v>
      </c>
      <c r="AG256">
        <v>0.01</v>
      </c>
      <c r="AH256">
        <v>2</v>
      </c>
      <c r="AI256">
        <v>16670813</v>
      </c>
      <c r="AJ256">
        <v>300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ROW(Source!A150)</f>
        <v>150</v>
      </c>
      <c r="B257">
        <v>16670824</v>
      </c>
      <c r="C257">
        <v>16670807</v>
      </c>
      <c r="D257">
        <v>15203987</v>
      </c>
      <c r="E257">
        <v>1</v>
      </c>
      <c r="F257">
        <v>1</v>
      </c>
      <c r="G257">
        <v>1</v>
      </c>
      <c r="H257">
        <v>3</v>
      </c>
      <c r="I257" t="s">
        <v>566</v>
      </c>
      <c r="J257" t="s">
        <v>567</v>
      </c>
      <c r="K257" t="s">
        <v>568</v>
      </c>
      <c r="L257">
        <v>1346</v>
      </c>
      <c r="N257">
        <v>1009</v>
      </c>
      <c r="O257" t="s">
        <v>470</v>
      </c>
      <c r="P257" t="s">
        <v>470</v>
      </c>
      <c r="Q257">
        <v>1</v>
      </c>
      <c r="X257">
        <v>0.01</v>
      </c>
      <c r="Y257">
        <v>35.630000000000003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0</v>
      </c>
      <c r="AF257" t="s">
        <v>6</v>
      </c>
      <c r="AG257">
        <v>0.01</v>
      </c>
      <c r="AH257">
        <v>2</v>
      </c>
      <c r="AI257">
        <v>16670814</v>
      </c>
      <c r="AJ257">
        <v>301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ROW(Source!A150)</f>
        <v>150</v>
      </c>
      <c r="B258">
        <v>16670825</v>
      </c>
      <c r="C258">
        <v>16670807</v>
      </c>
      <c r="D258">
        <v>15236338</v>
      </c>
      <c r="E258">
        <v>1</v>
      </c>
      <c r="F258">
        <v>1</v>
      </c>
      <c r="G258">
        <v>1</v>
      </c>
      <c r="H258">
        <v>3</v>
      </c>
      <c r="I258" t="s">
        <v>585</v>
      </c>
      <c r="J258" t="s">
        <v>586</v>
      </c>
      <c r="K258" t="s">
        <v>587</v>
      </c>
      <c r="L258">
        <v>1355</v>
      </c>
      <c r="N258">
        <v>1010</v>
      </c>
      <c r="O258" t="s">
        <v>371</v>
      </c>
      <c r="P258" t="s">
        <v>371</v>
      </c>
      <c r="Q258">
        <v>100</v>
      </c>
      <c r="X258">
        <v>0.06</v>
      </c>
      <c r="Y258">
        <v>30.74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6</v>
      </c>
      <c r="AG258">
        <v>0.06</v>
      </c>
      <c r="AH258">
        <v>2</v>
      </c>
      <c r="AI258">
        <v>16670815</v>
      </c>
      <c r="AJ258">
        <v>303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ROW(Source!A150)</f>
        <v>150</v>
      </c>
      <c r="B259">
        <v>16670826</v>
      </c>
      <c r="C259">
        <v>16670807</v>
      </c>
      <c r="D259">
        <v>15164560</v>
      </c>
      <c r="E259">
        <v>17</v>
      </c>
      <c r="F259">
        <v>1</v>
      </c>
      <c r="G259">
        <v>1</v>
      </c>
      <c r="H259">
        <v>3</v>
      </c>
      <c r="I259" t="s">
        <v>676</v>
      </c>
      <c r="J259" t="s">
        <v>6</v>
      </c>
      <c r="K259" t="s">
        <v>677</v>
      </c>
      <c r="L259">
        <v>1348</v>
      </c>
      <c r="N259">
        <v>1009</v>
      </c>
      <c r="O259" t="s">
        <v>477</v>
      </c>
      <c r="P259" t="s">
        <v>477</v>
      </c>
      <c r="Q259">
        <v>1000</v>
      </c>
      <c r="X259">
        <v>1E-3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 t="s">
        <v>6</v>
      </c>
      <c r="AG259">
        <v>1E-3</v>
      </c>
      <c r="AH259">
        <v>3</v>
      </c>
      <c r="AI259">
        <v>-1</v>
      </c>
      <c r="AJ259" t="s">
        <v>6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ROW(Source!A150)</f>
        <v>150</v>
      </c>
      <c r="B260">
        <v>16670827</v>
      </c>
      <c r="C260">
        <v>16670807</v>
      </c>
      <c r="D260">
        <v>15164559</v>
      </c>
      <c r="E260">
        <v>17</v>
      </c>
      <c r="F260">
        <v>1</v>
      </c>
      <c r="G260">
        <v>1</v>
      </c>
      <c r="H260">
        <v>3</v>
      </c>
      <c r="I260" t="s">
        <v>481</v>
      </c>
      <c r="J260" t="s">
        <v>6</v>
      </c>
      <c r="K260" t="s">
        <v>482</v>
      </c>
      <c r="L260">
        <v>1374</v>
      </c>
      <c r="N260">
        <v>1013</v>
      </c>
      <c r="O260" t="s">
        <v>483</v>
      </c>
      <c r="P260" t="s">
        <v>483</v>
      </c>
      <c r="Q260">
        <v>1</v>
      </c>
      <c r="X260">
        <v>0.68</v>
      </c>
      <c r="Y260">
        <v>1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6</v>
      </c>
      <c r="AG260">
        <v>0.68</v>
      </c>
      <c r="AH260">
        <v>2</v>
      </c>
      <c r="AI260">
        <v>16670816</v>
      </c>
      <c r="AJ260">
        <v>304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ROW(Source!A153)</f>
        <v>153</v>
      </c>
      <c r="B261">
        <v>16670839</v>
      </c>
      <c r="C261">
        <v>16670829</v>
      </c>
      <c r="D261">
        <v>15430767</v>
      </c>
      <c r="E261">
        <v>1</v>
      </c>
      <c r="F261">
        <v>1</v>
      </c>
      <c r="G261">
        <v>1</v>
      </c>
      <c r="H261">
        <v>1</v>
      </c>
      <c r="I261" t="s">
        <v>520</v>
      </c>
      <c r="J261" t="s">
        <v>6</v>
      </c>
      <c r="K261" t="s">
        <v>521</v>
      </c>
      <c r="L261">
        <v>1191</v>
      </c>
      <c r="N261">
        <v>1013</v>
      </c>
      <c r="O261" t="s">
        <v>466</v>
      </c>
      <c r="P261" t="s">
        <v>466</v>
      </c>
      <c r="Q261">
        <v>1</v>
      </c>
      <c r="X261">
        <v>8.94</v>
      </c>
      <c r="Y261">
        <v>0</v>
      </c>
      <c r="Z261">
        <v>0</v>
      </c>
      <c r="AA261">
        <v>0</v>
      </c>
      <c r="AB261">
        <v>8.5299999999999994</v>
      </c>
      <c r="AC261">
        <v>0</v>
      </c>
      <c r="AD261">
        <v>1</v>
      </c>
      <c r="AE261">
        <v>1</v>
      </c>
      <c r="AF261" t="s">
        <v>6</v>
      </c>
      <c r="AG261">
        <v>8.94</v>
      </c>
      <c r="AH261">
        <v>2</v>
      </c>
      <c r="AI261">
        <v>16670830</v>
      </c>
      <c r="AJ261">
        <v>305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ROW(Source!A153)</f>
        <v>153</v>
      </c>
      <c r="B262">
        <v>16670840</v>
      </c>
      <c r="C262">
        <v>16670829</v>
      </c>
      <c r="D262">
        <v>15430395</v>
      </c>
      <c r="E262">
        <v>1</v>
      </c>
      <c r="F262">
        <v>1</v>
      </c>
      <c r="G262">
        <v>1</v>
      </c>
      <c r="H262">
        <v>1</v>
      </c>
      <c r="I262" t="s">
        <v>501</v>
      </c>
      <c r="J262" t="s">
        <v>6</v>
      </c>
      <c r="K262" t="s">
        <v>502</v>
      </c>
      <c r="L262">
        <v>1191</v>
      </c>
      <c r="N262">
        <v>1013</v>
      </c>
      <c r="O262" t="s">
        <v>466</v>
      </c>
      <c r="P262" t="s">
        <v>466</v>
      </c>
      <c r="Q262">
        <v>1</v>
      </c>
      <c r="X262">
        <v>0.36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2</v>
      </c>
      <c r="AF262" t="s">
        <v>6</v>
      </c>
      <c r="AG262">
        <v>0.36</v>
      </c>
      <c r="AH262">
        <v>2</v>
      </c>
      <c r="AI262">
        <v>16670831</v>
      </c>
      <c r="AJ262">
        <v>306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ROW(Source!A153)</f>
        <v>153</v>
      </c>
      <c r="B263">
        <v>16670841</v>
      </c>
      <c r="C263">
        <v>16670829</v>
      </c>
      <c r="D263">
        <v>15247878</v>
      </c>
      <c r="E263">
        <v>1</v>
      </c>
      <c r="F263">
        <v>1</v>
      </c>
      <c r="G263">
        <v>1</v>
      </c>
      <c r="H263">
        <v>2</v>
      </c>
      <c r="I263" t="s">
        <v>588</v>
      </c>
      <c r="J263" t="s">
        <v>589</v>
      </c>
      <c r="K263" t="s">
        <v>590</v>
      </c>
      <c r="L263">
        <v>1368</v>
      </c>
      <c r="N263">
        <v>1011</v>
      </c>
      <c r="O263" t="s">
        <v>506</v>
      </c>
      <c r="P263" t="s">
        <v>506</v>
      </c>
      <c r="Q263">
        <v>1</v>
      </c>
      <c r="X263">
        <v>1.45</v>
      </c>
      <c r="Y263">
        <v>0</v>
      </c>
      <c r="Z263">
        <v>1.7</v>
      </c>
      <c r="AA263">
        <v>0</v>
      </c>
      <c r="AB263">
        <v>0</v>
      </c>
      <c r="AC263">
        <v>0</v>
      </c>
      <c r="AD263">
        <v>1</v>
      </c>
      <c r="AE263">
        <v>0</v>
      </c>
      <c r="AF263" t="s">
        <v>6</v>
      </c>
      <c r="AG263">
        <v>1.45</v>
      </c>
      <c r="AH263">
        <v>2</v>
      </c>
      <c r="AI263">
        <v>16670832</v>
      </c>
      <c r="AJ263">
        <v>307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ROW(Source!A153)</f>
        <v>153</v>
      </c>
      <c r="B264">
        <v>16670842</v>
      </c>
      <c r="C264">
        <v>16670829</v>
      </c>
      <c r="D264">
        <v>15247905</v>
      </c>
      <c r="E264">
        <v>1</v>
      </c>
      <c r="F264">
        <v>1</v>
      </c>
      <c r="G264">
        <v>1</v>
      </c>
      <c r="H264">
        <v>2</v>
      </c>
      <c r="I264" t="s">
        <v>522</v>
      </c>
      <c r="J264" t="s">
        <v>523</v>
      </c>
      <c r="K264" t="s">
        <v>524</v>
      </c>
      <c r="L264">
        <v>1368</v>
      </c>
      <c r="N264">
        <v>1011</v>
      </c>
      <c r="O264" t="s">
        <v>506</v>
      </c>
      <c r="P264" t="s">
        <v>506</v>
      </c>
      <c r="Q264">
        <v>1</v>
      </c>
      <c r="X264">
        <v>0.36</v>
      </c>
      <c r="Y264">
        <v>0</v>
      </c>
      <c r="Z264">
        <v>89.99</v>
      </c>
      <c r="AA264">
        <v>10.06</v>
      </c>
      <c r="AB264">
        <v>0</v>
      </c>
      <c r="AC264">
        <v>0</v>
      </c>
      <c r="AD264">
        <v>1</v>
      </c>
      <c r="AE264">
        <v>0</v>
      </c>
      <c r="AF264" t="s">
        <v>6</v>
      </c>
      <c r="AG264">
        <v>0.36</v>
      </c>
      <c r="AH264">
        <v>2</v>
      </c>
      <c r="AI264">
        <v>16670833</v>
      </c>
      <c r="AJ264">
        <v>308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ROW(Source!A153)</f>
        <v>153</v>
      </c>
      <c r="B265">
        <v>16670843</v>
      </c>
      <c r="C265">
        <v>16670829</v>
      </c>
      <c r="D265">
        <v>15170987</v>
      </c>
      <c r="E265">
        <v>1</v>
      </c>
      <c r="F265">
        <v>1</v>
      </c>
      <c r="G265">
        <v>1</v>
      </c>
      <c r="H265">
        <v>3</v>
      </c>
      <c r="I265" t="s">
        <v>591</v>
      </c>
      <c r="J265" t="s">
        <v>592</v>
      </c>
      <c r="K265" t="s">
        <v>593</v>
      </c>
      <c r="L265">
        <v>1327</v>
      </c>
      <c r="N265">
        <v>1005</v>
      </c>
      <c r="O265" t="s">
        <v>594</v>
      </c>
      <c r="P265" t="s">
        <v>594</v>
      </c>
      <c r="Q265">
        <v>1</v>
      </c>
      <c r="X265">
        <v>0.45</v>
      </c>
      <c r="Y265">
        <v>8.33</v>
      </c>
      <c r="Z265">
        <v>0</v>
      </c>
      <c r="AA265">
        <v>0</v>
      </c>
      <c r="AB265">
        <v>0</v>
      </c>
      <c r="AC265">
        <v>0</v>
      </c>
      <c r="AD265">
        <v>1</v>
      </c>
      <c r="AE265">
        <v>0</v>
      </c>
      <c r="AF265" t="s">
        <v>6</v>
      </c>
      <c r="AG265">
        <v>0.45</v>
      </c>
      <c r="AH265">
        <v>2</v>
      </c>
      <c r="AI265">
        <v>16670834</v>
      </c>
      <c r="AJ265">
        <v>309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ROW(Source!A153)</f>
        <v>153</v>
      </c>
      <c r="B266">
        <v>16670844</v>
      </c>
      <c r="C266">
        <v>16670829</v>
      </c>
      <c r="D266">
        <v>15197198</v>
      </c>
      <c r="E266">
        <v>1</v>
      </c>
      <c r="F266">
        <v>1</v>
      </c>
      <c r="G266">
        <v>1</v>
      </c>
      <c r="H266">
        <v>3</v>
      </c>
      <c r="I266" t="s">
        <v>595</v>
      </c>
      <c r="J266" t="s">
        <v>596</v>
      </c>
      <c r="K266" t="s">
        <v>597</v>
      </c>
      <c r="L266">
        <v>1339</v>
      </c>
      <c r="N266">
        <v>1007</v>
      </c>
      <c r="O266" t="s">
        <v>598</v>
      </c>
      <c r="P266" t="s">
        <v>598</v>
      </c>
      <c r="Q266">
        <v>1</v>
      </c>
      <c r="X266">
        <v>8.0000000000000002E-3</v>
      </c>
      <c r="Y266">
        <v>4949.3999999999996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0</v>
      </c>
      <c r="AF266" t="s">
        <v>6</v>
      </c>
      <c r="AG266">
        <v>8.0000000000000002E-3</v>
      </c>
      <c r="AH266">
        <v>2</v>
      </c>
      <c r="AI266">
        <v>16670835</v>
      </c>
      <c r="AJ266">
        <v>310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ROW(Source!A153)</f>
        <v>153</v>
      </c>
      <c r="B267">
        <v>16670845</v>
      </c>
      <c r="C267">
        <v>16670829</v>
      </c>
      <c r="D267">
        <v>15202436</v>
      </c>
      <c r="E267">
        <v>1</v>
      </c>
      <c r="F267">
        <v>1</v>
      </c>
      <c r="G267">
        <v>1</v>
      </c>
      <c r="H267">
        <v>3</v>
      </c>
      <c r="I267" t="s">
        <v>599</v>
      </c>
      <c r="J267" t="s">
        <v>600</v>
      </c>
      <c r="K267" t="s">
        <v>601</v>
      </c>
      <c r="L267">
        <v>1346</v>
      </c>
      <c r="N267">
        <v>1009</v>
      </c>
      <c r="O267" t="s">
        <v>470</v>
      </c>
      <c r="P267" t="s">
        <v>470</v>
      </c>
      <c r="Q267">
        <v>1</v>
      </c>
      <c r="X267">
        <v>2.5000000000000001E-2</v>
      </c>
      <c r="Y267">
        <v>16.95</v>
      </c>
      <c r="Z267">
        <v>0</v>
      </c>
      <c r="AA267">
        <v>0</v>
      </c>
      <c r="AB267">
        <v>0</v>
      </c>
      <c r="AC267">
        <v>0</v>
      </c>
      <c r="AD267">
        <v>1</v>
      </c>
      <c r="AE267">
        <v>0</v>
      </c>
      <c r="AF267" t="s">
        <v>6</v>
      </c>
      <c r="AG267">
        <v>2.5000000000000001E-2</v>
      </c>
      <c r="AH267">
        <v>2</v>
      </c>
      <c r="AI267">
        <v>16670836</v>
      </c>
      <c r="AJ267">
        <v>311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ROW(Source!A153)</f>
        <v>153</v>
      </c>
      <c r="B268">
        <v>16670846</v>
      </c>
      <c r="C268">
        <v>16670829</v>
      </c>
      <c r="D268">
        <v>15164559</v>
      </c>
      <c r="E268">
        <v>17</v>
      </c>
      <c r="F268">
        <v>1</v>
      </c>
      <c r="G268">
        <v>1</v>
      </c>
      <c r="H268">
        <v>3</v>
      </c>
      <c r="I268" t="s">
        <v>481</v>
      </c>
      <c r="J268" t="s">
        <v>6</v>
      </c>
      <c r="K268" t="s">
        <v>482</v>
      </c>
      <c r="L268">
        <v>1374</v>
      </c>
      <c r="N268">
        <v>1013</v>
      </c>
      <c r="O268" t="s">
        <v>483</v>
      </c>
      <c r="P268" t="s">
        <v>483</v>
      </c>
      <c r="Q268">
        <v>1</v>
      </c>
      <c r="X268">
        <v>1.53</v>
      </c>
      <c r="Y268">
        <v>1</v>
      </c>
      <c r="Z268">
        <v>0</v>
      </c>
      <c r="AA268">
        <v>0</v>
      </c>
      <c r="AB268">
        <v>0</v>
      </c>
      <c r="AC268">
        <v>0</v>
      </c>
      <c r="AD268">
        <v>1</v>
      </c>
      <c r="AE268">
        <v>0</v>
      </c>
      <c r="AF268" t="s">
        <v>6</v>
      </c>
      <c r="AG268">
        <v>1.53</v>
      </c>
      <c r="AH268">
        <v>2</v>
      </c>
      <c r="AI268">
        <v>16670837</v>
      </c>
      <c r="AJ268">
        <v>313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ROW(Source!A154)</f>
        <v>154</v>
      </c>
      <c r="B269">
        <v>16670839</v>
      </c>
      <c r="C269">
        <v>16670829</v>
      </c>
      <c r="D269">
        <v>15430767</v>
      </c>
      <c r="E269">
        <v>1</v>
      </c>
      <c r="F269">
        <v>1</v>
      </c>
      <c r="G269">
        <v>1</v>
      </c>
      <c r="H269">
        <v>1</v>
      </c>
      <c r="I269" t="s">
        <v>520</v>
      </c>
      <c r="J269" t="s">
        <v>6</v>
      </c>
      <c r="K269" t="s">
        <v>521</v>
      </c>
      <c r="L269">
        <v>1191</v>
      </c>
      <c r="N269">
        <v>1013</v>
      </c>
      <c r="O269" t="s">
        <v>466</v>
      </c>
      <c r="P269" t="s">
        <v>466</v>
      </c>
      <c r="Q269">
        <v>1</v>
      </c>
      <c r="X269">
        <v>8.94</v>
      </c>
      <c r="Y269">
        <v>0</v>
      </c>
      <c r="Z269">
        <v>0</v>
      </c>
      <c r="AA269">
        <v>0</v>
      </c>
      <c r="AB269">
        <v>8.5299999999999994</v>
      </c>
      <c r="AC269">
        <v>0</v>
      </c>
      <c r="AD269">
        <v>1</v>
      </c>
      <c r="AE269">
        <v>1</v>
      </c>
      <c r="AF269" t="s">
        <v>6</v>
      </c>
      <c r="AG269">
        <v>8.94</v>
      </c>
      <c r="AH269">
        <v>2</v>
      </c>
      <c r="AI269">
        <v>16670830</v>
      </c>
      <c r="AJ269">
        <v>314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ROW(Source!A154)</f>
        <v>154</v>
      </c>
      <c r="B270">
        <v>16670840</v>
      </c>
      <c r="C270">
        <v>16670829</v>
      </c>
      <c r="D270">
        <v>15430395</v>
      </c>
      <c r="E270">
        <v>1</v>
      </c>
      <c r="F270">
        <v>1</v>
      </c>
      <c r="G270">
        <v>1</v>
      </c>
      <c r="H270">
        <v>1</v>
      </c>
      <c r="I270" t="s">
        <v>501</v>
      </c>
      <c r="J270" t="s">
        <v>6</v>
      </c>
      <c r="K270" t="s">
        <v>502</v>
      </c>
      <c r="L270">
        <v>1191</v>
      </c>
      <c r="N270">
        <v>1013</v>
      </c>
      <c r="O270" t="s">
        <v>466</v>
      </c>
      <c r="P270" t="s">
        <v>466</v>
      </c>
      <c r="Q270">
        <v>1</v>
      </c>
      <c r="X270">
        <v>0.36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2</v>
      </c>
      <c r="AF270" t="s">
        <v>6</v>
      </c>
      <c r="AG270">
        <v>0.36</v>
      </c>
      <c r="AH270">
        <v>2</v>
      </c>
      <c r="AI270">
        <v>16670831</v>
      </c>
      <c r="AJ270">
        <v>315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ROW(Source!A154)</f>
        <v>154</v>
      </c>
      <c r="B271">
        <v>16670841</v>
      </c>
      <c r="C271">
        <v>16670829</v>
      </c>
      <c r="D271">
        <v>15247878</v>
      </c>
      <c r="E271">
        <v>1</v>
      </c>
      <c r="F271">
        <v>1</v>
      </c>
      <c r="G271">
        <v>1</v>
      </c>
      <c r="H271">
        <v>2</v>
      </c>
      <c r="I271" t="s">
        <v>588</v>
      </c>
      <c r="J271" t="s">
        <v>589</v>
      </c>
      <c r="K271" t="s">
        <v>590</v>
      </c>
      <c r="L271">
        <v>1368</v>
      </c>
      <c r="N271">
        <v>1011</v>
      </c>
      <c r="O271" t="s">
        <v>506</v>
      </c>
      <c r="P271" t="s">
        <v>506</v>
      </c>
      <c r="Q271">
        <v>1</v>
      </c>
      <c r="X271">
        <v>1.45</v>
      </c>
      <c r="Y271">
        <v>0</v>
      </c>
      <c r="Z271">
        <v>1.7</v>
      </c>
      <c r="AA271">
        <v>0</v>
      </c>
      <c r="AB271">
        <v>0</v>
      </c>
      <c r="AC271">
        <v>0</v>
      </c>
      <c r="AD271">
        <v>1</v>
      </c>
      <c r="AE271">
        <v>0</v>
      </c>
      <c r="AF271" t="s">
        <v>6</v>
      </c>
      <c r="AG271">
        <v>1.45</v>
      </c>
      <c r="AH271">
        <v>2</v>
      </c>
      <c r="AI271">
        <v>16670832</v>
      </c>
      <c r="AJ271">
        <v>316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ROW(Source!A154)</f>
        <v>154</v>
      </c>
      <c r="B272">
        <v>16670842</v>
      </c>
      <c r="C272">
        <v>16670829</v>
      </c>
      <c r="D272">
        <v>15247905</v>
      </c>
      <c r="E272">
        <v>1</v>
      </c>
      <c r="F272">
        <v>1</v>
      </c>
      <c r="G272">
        <v>1</v>
      </c>
      <c r="H272">
        <v>2</v>
      </c>
      <c r="I272" t="s">
        <v>522</v>
      </c>
      <c r="J272" t="s">
        <v>523</v>
      </c>
      <c r="K272" t="s">
        <v>524</v>
      </c>
      <c r="L272">
        <v>1368</v>
      </c>
      <c r="N272">
        <v>1011</v>
      </c>
      <c r="O272" t="s">
        <v>506</v>
      </c>
      <c r="P272" t="s">
        <v>506</v>
      </c>
      <c r="Q272">
        <v>1</v>
      </c>
      <c r="X272">
        <v>0.36</v>
      </c>
      <c r="Y272">
        <v>0</v>
      </c>
      <c r="Z272">
        <v>89.99</v>
      </c>
      <c r="AA272">
        <v>10.06</v>
      </c>
      <c r="AB272">
        <v>0</v>
      </c>
      <c r="AC272">
        <v>0</v>
      </c>
      <c r="AD272">
        <v>1</v>
      </c>
      <c r="AE272">
        <v>0</v>
      </c>
      <c r="AF272" t="s">
        <v>6</v>
      </c>
      <c r="AG272">
        <v>0.36</v>
      </c>
      <c r="AH272">
        <v>2</v>
      </c>
      <c r="AI272">
        <v>16670833</v>
      </c>
      <c r="AJ272">
        <v>317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ROW(Source!A154)</f>
        <v>154</v>
      </c>
      <c r="B273">
        <v>16670843</v>
      </c>
      <c r="C273">
        <v>16670829</v>
      </c>
      <c r="D273">
        <v>15170987</v>
      </c>
      <c r="E273">
        <v>1</v>
      </c>
      <c r="F273">
        <v>1</v>
      </c>
      <c r="G273">
        <v>1</v>
      </c>
      <c r="H273">
        <v>3</v>
      </c>
      <c r="I273" t="s">
        <v>591</v>
      </c>
      <c r="J273" t="s">
        <v>592</v>
      </c>
      <c r="K273" t="s">
        <v>593</v>
      </c>
      <c r="L273">
        <v>1327</v>
      </c>
      <c r="N273">
        <v>1005</v>
      </c>
      <c r="O273" t="s">
        <v>594</v>
      </c>
      <c r="P273" t="s">
        <v>594</v>
      </c>
      <c r="Q273">
        <v>1</v>
      </c>
      <c r="X273">
        <v>0.45</v>
      </c>
      <c r="Y273">
        <v>8.33</v>
      </c>
      <c r="Z273">
        <v>0</v>
      </c>
      <c r="AA273">
        <v>0</v>
      </c>
      <c r="AB273">
        <v>0</v>
      </c>
      <c r="AC273">
        <v>0</v>
      </c>
      <c r="AD273">
        <v>1</v>
      </c>
      <c r="AE273">
        <v>0</v>
      </c>
      <c r="AF273" t="s">
        <v>6</v>
      </c>
      <c r="AG273">
        <v>0.45</v>
      </c>
      <c r="AH273">
        <v>2</v>
      </c>
      <c r="AI273">
        <v>16670834</v>
      </c>
      <c r="AJ273">
        <v>318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ROW(Source!A154)</f>
        <v>154</v>
      </c>
      <c r="B274">
        <v>16670844</v>
      </c>
      <c r="C274">
        <v>16670829</v>
      </c>
      <c r="D274">
        <v>15197198</v>
      </c>
      <c r="E274">
        <v>1</v>
      </c>
      <c r="F274">
        <v>1</v>
      </c>
      <c r="G274">
        <v>1</v>
      </c>
      <c r="H274">
        <v>3</v>
      </c>
      <c r="I274" t="s">
        <v>595</v>
      </c>
      <c r="J274" t="s">
        <v>596</v>
      </c>
      <c r="K274" t="s">
        <v>597</v>
      </c>
      <c r="L274">
        <v>1339</v>
      </c>
      <c r="N274">
        <v>1007</v>
      </c>
      <c r="O274" t="s">
        <v>598</v>
      </c>
      <c r="P274" t="s">
        <v>598</v>
      </c>
      <c r="Q274">
        <v>1</v>
      </c>
      <c r="X274">
        <v>8.0000000000000002E-3</v>
      </c>
      <c r="Y274">
        <v>4949.3999999999996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0</v>
      </c>
      <c r="AF274" t="s">
        <v>6</v>
      </c>
      <c r="AG274">
        <v>8.0000000000000002E-3</v>
      </c>
      <c r="AH274">
        <v>2</v>
      </c>
      <c r="AI274">
        <v>16670835</v>
      </c>
      <c r="AJ274">
        <v>319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ROW(Source!A154)</f>
        <v>154</v>
      </c>
      <c r="B275">
        <v>16670845</v>
      </c>
      <c r="C275">
        <v>16670829</v>
      </c>
      <c r="D275">
        <v>15202436</v>
      </c>
      <c r="E275">
        <v>1</v>
      </c>
      <c r="F275">
        <v>1</v>
      </c>
      <c r="G275">
        <v>1</v>
      </c>
      <c r="H275">
        <v>3</v>
      </c>
      <c r="I275" t="s">
        <v>599</v>
      </c>
      <c r="J275" t="s">
        <v>600</v>
      </c>
      <c r="K275" t="s">
        <v>601</v>
      </c>
      <c r="L275">
        <v>1346</v>
      </c>
      <c r="N275">
        <v>1009</v>
      </c>
      <c r="O275" t="s">
        <v>470</v>
      </c>
      <c r="P275" t="s">
        <v>470</v>
      </c>
      <c r="Q275">
        <v>1</v>
      </c>
      <c r="X275">
        <v>2.5000000000000001E-2</v>
      </c>
      <c r="Y275">
        <v>16.95</v>
      </c>
      <c r="Z275">
        <v>0</v>
      </c>
      <c r="AA275">
        <v>0</v>
      </c>
      <c r="AB275">
        <v>0</v>
      </c>
      <c r="AC275">
        <v>0</v>
      </c>
      <c r="AD275">
        <v>1</v>
      </c>
      <c r="AE275">
        <v>0</v>
      </c>
      <c r="AF275" t="s">
        <v>6</v>
      </c>
      <c r="AG275">
        <v>2.5000000000000001E-2</v>
      </c>
      <c r="AH275">
        <v>2</v>
      </c>
      <c r="AI275">
        <v>16670836</v>
      </c>
      <c r="AJ275">
        <v>320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ROW(Source!A154)</f>
        <v>154</v>
      </c>
      <c r="B276">
        <v>16670846</v>
      </c>
      <c r="C276">
        <v>16670829</v>
      </c>
      <c r="D276">
        <v>15164559</v>
      </c>
      <c r="E276">
        <v>17</v>
      </c>
      <c r="F276">
        <v>1</v>
      </c>
      <c r="G276">
        <v>1</v>
      </c>
      <c r="H276">
        <v>3</v>
      </c>
      <c r="I276" t="s">
        <v>481</v>
      </c>
      <c r="J276" t="s">
        <v>6</v>
      </c>
      <c r="K276" t="s">
        <v>482</v>
      </c>
      <c r="L276">
        <v>1374</v>
      </c>
      <c r="N276">
        <v>1013</v>
      </c>
      <c r="O276" t="s">
        <v>483</v>
      </c>
      <c r="P276" t="s">
        <v>483</v>
      </c>
      <c r="Q276">
        <v>1</v>
      </c>
      <c r="X276">
        <v>1.53</v>
      </c>
      <c r="Y276">
        <v>1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0</v>
      </c>
      <c r="AF276" t="s">
        <v>6</v>
      </c>
      <c r="AG276">
        <v>1.53</v>
      </c>
      <c r="AH276">
        <v>2</v>
      </c>
      <c r="AI276">
        <v>16670837</v>
      </c>
      <c r="AJ276">
        <v>322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ROW(Source!A157)</f>
        <v>157</v>
      </c>
      <c r="B277">
        <v>16670855</v>
      </c>
      <c r="C277">
        <v>16670848</v>
      </c>
      <c r="D277">
        <v>15436556</v>
      </c>
      <c r="E277">
        <v>1</v>
      </c>
      <c r="F277">
        <v>1</v>
      </c>
      <c r="G277">
        <v>1</v>
      </c>
      <c r="H277">
        <v>1</v>
      </c>
      <c r="I277" t="s">
        <v>464</v>
      </c>
      <c r="J277" t="s">
        <v>6</v>
      </c>
      <c r="K277" t="s">
        <v>465</v>
      </c>
      <c r="L277">
        <v>1191</v>
      </c>
      <c r="N277">
        <v>1013</v>
      </c>
      <c r="O277" t="s">
        <v>466</v>
      </c>
      <c r="P277" t="s">
        <v>466</v>
      </c>
      <c r="Q277">
        <v>1</v>
      </c>
      <c r="X277">
        <v>2.6</v>
      </c>
      <c r="Y277">
        <v>0</v>
      </c>
      <c r="Z277">
        <v>0</v>
      </c>
      <c r="AA277">
        <v>0</v>
      </c>
      <c r="AB277">
        <v>9.6199999999999992</v>
      </c>
      <c r="AC277">
        <v>0</v>
      </c>
      <c r="AD277">
        <v>1</v>
      </c>
      <c r="AE277">
        <v>1</v>
      </c>
      <c r="AF277" t="s">
        <v>6</v>
      </c>
      <c r="AG277">
        <v>2.6</v>
      </c>
      <c r="AH277">
        <v>2</v>
      </c>
      <c r="AI277">
        <v>16670849</v>
      </c>
      <c r="AJ277">
        <v>323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ROW(Source!A157)</f>
        <v>157</v>
      </c>
      <c r="B278">
        <v>16670856</v>
      </c>
      <c r="C278">
        <v>16670848</v>
      </c>
      <c r="D278">
        <v>15430395</v>
      </c>
      <c r="E278">
        <v>1</v>
      </c>
      <c r="F278">
        <v>1</v>
      </c>
      <c r="G278">
        <v>1</v>
      </c>
      <c r="H278">
        <v>1</v>
      </c>
      <c r="I278" t="s">
        <v>501</v>
      </c>
      <c r="J278" t="s">
        <v>6</v>
      </c>
      <c r="K278" t="s">
        <v>502</v>
      </c>
      <c r="L278">
        <v>1191</v>
      </c>
      <c r="N278">
        <v>1013</v>
      </c>
      <c r="O278" t="s">
        <v>466</v>
      </c>
      <c r="P278" t="s">
        <v>466</v>
      </c>
      <c r="Q278">
        <v>1</v>
      </c>
      <c r="X278">
        <v>0.34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2</v>
      </c>
      <c r="AF278" t="s">
        <v>6</v>
      </c>
      <c r="AG278">
        <v>0.34</v>
      </c>
      <c r="AH278">
        <v>2</v>
      </c>
      <c r="AI278">
        <v>16670850</v>
      </c>
      <c r="AJ278">
        <v>324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ROW(Source!A157)</f>
        <v>157</v>
      </c>
      <c r="B279">
        <v>16670857</v>
      </c>
      <c r="C279">
        <v>16670848</v>
      </c>
      <c r="D279">
        <v>15247680</v>
      </c>
      <c r="E279">
        <v>1</v>
      </c>
      <c r="F279">
        <v>1</v>
      </c>
      <c r="G279">
        <v>1</v>
      </c>
      <c r="H279">
        <v>2</v>
      </c>
      <c r="I279" t="s">
        <v>525</v>
      </c>
      <c r="J279" t="s">
        <v>526</v>
      </c>
      <c r="K279" t="s">
        <v>527</v>
      </c>
      <c r="L279">
        <v>1368</v>
      </c>
      <c r="N279">
        <v>1011</v>
      </c>
      <c r="O279" t="s">
        <v>506</v>
      </c>
      <c r="P279" t="s">
        <v>506</v>
      </c>
      <c r="Q279">
        <v>1</v>
      </c>
      <c r="X279">
        <v>0.17</v>
      </c>
      <c r="Y279">
        <v>0</v>
      </c>
      <c r="Z279">
        <v>111.99</v>
      </c>
      <c r="AA279">
        <v>13.5</v>
      </c>
      <c r="AB279">
        <v>0</v>
      </c>
      <c r="AC279">
        <v>0</v>
      </c>
      <c r="AD279">
        <v>1</v>
      </c>
      <c r="AE279">
        <v>0</v>
      </c>
      <c r="AF279" t="s">
        <v>6</v>
      </c>
      <c r="AG279">
        <v>0.17</v>
      </c>
      <c r="AH279">
        <v>2</v>
      </c>
      <c r="AI279">
        <v>16670851</v>
      </c>
      <c r="AJ279">
        <v>325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ROW(Source!A157)</f>
        <v>157</v>
      </c>
      <c r="B280">
        <v>16670858</v>
      </c>
      <c r="C280">
        <v>16670848</v>
      </c>
      <c r="D280">
        <v>15249073</v>
      </c>
      <c r="E280">
        <v>1</v>
      </c>
      <c r="F280">
        <v>1</v>
      </c>
      <c r="G280">
        <v>1</v>
      </c>
      <c r="H280">
        <v>2</v>
      </c>
      <c r="I280" t="s">
        <v>528</v>
      </c>
      <c r="J280" t="s">
        <v>529</v>
      </c>
      <c r="K280" t="s">
        <v>530</v>
      </c>
      <c r="L280">
        <v>1368</v>
      </c>
      <c r="N280">
        <v>1011</v>
      </c>
      <c r="O280" t="s">
        <v>506</v>
      </c>
      <c r="P280" t="s">
        <v>506</v>
      </c>
      <c r="Q280">
        <v>1</v>
      </c>
      <c r="X280">
        <v>0.17</v>
      </c>
      <c r="Y280">
        <v>0</v>
      </c>
      <c r="Z280">
        <v>65.709999999999994</v>
      </c>
      <c r="AA280">
        <v>11.6</v>
      </c>
      <c r="AB280">
        <v>0</v>
      </c>
      <c r="AC280">
        <v>0</v>
      </c>
      <c r="AD280">
        <v>1</v>
      </c>
      <c r="AE280">
        <v>0</v>
      </c>
      <c r="AF280" t="s">
        <v>6</v>
      </c>
      <c r="AG280">
        <v>0.17</v>
      </c>
      <c r="AH280">
        <v>2</v>
      </c>
      <c r="AI280">
        <v>16670852</v>
      </c>
      <c r="AJ280">
        <v>326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ROW(Source!A157)</f>
        <v>157</v>
      </c>
      <c r="B281">
        <v>16670859</v>
      </c>
      <c r="C281">
        <v>16670848</v>
      </c>
      <c r="D281">
        <v>15164559</v>
      </c>
      <c r="E281">
        <v>17</v>
      </c>
      <c r="F281">
        <v>1</v>
      </c>
      <c r="G281">
        <v>1</v>
      </c>
      <c r="H281">
        <v>3</v>
      </c>
      <c r="I281" t="s">
        <v>481</v>
      </c>
      <c r="J281" t="s">
        <v>6</v>
      </c>
      <c r="K281" t="s">
        <v>482</v>
      </c>
      <c r="L281">
        <v>1374</v>
      </c>
      <c r="N281">
        <v>1013</v>
      </c>
      <c r="O281" t="s">
        <v>483</v>
      </c>
      <c r="P281" t="s">
        <v>483</v>
      </c>
      <c r="Q281">
        <v>1</v>
      </c>
      <c r="X281">
        <v>0.5</v>
      </c>
      <c r="Y281">
        <v>1</v>
      </c>
      <c r="Z281">
        <v>0</v>
      </c>
      <c r="AA281">
        <v>0</v>
      </c>
      <c r="AB281">
        <v>0</v>
      </c>
      <c r="AC281">
        <v>0</v>
      </c>
      <c r="AD281">
        <v>1</v>
      </c>
      <c r="AE281">
        <v>0</v>
      </c>
      <c r="AF281" t="s">
        <v>6</v>
      </c>
      <c r="AG281">
        <v>0.5</v>
      </c>
      <c r="AH281">
        <v>2</v>
      </c>
      <c r="AI281">
        <v>16670853</v>
      </c>
      <c r="AJ281">
        <v>327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ROW(Source!A158)</f>
        <v>158</v>
      </c>
      <c r="B282">
        <v>16670855</v>
      </c>
      <c r="C282">
        <v>16670848</v>
      </c>
      <c r="D282">
        <v>15436556</v>
      </c>
      <c r="E282">
        <v>1</v>
      </c>
      <c r="F282">
        <v>1</v>
      </c>
      <c r="G282">
        <v>1</v>
      </c>
      <c r="H282">
        <v>1</v>
      </c>
      <c r="I282" t="s">
        <v>464</v>
      </c>
      <c r="J282" t="s">
        <v>6</v>
      </c>
      <c r="K282" t="s">
        <v>465</v>
      </c>
      <c r="L282">
        <v>1191</v>
      </c>
      <c r="N282">
        <v>1013</v>
      </c>
      <c r="O282" t="s">
        <v>466</v>
      </c>
      <c r="P282" t="s">
        <v>466</v>
      </c>
      <c r="Q282">
        <v>1</v>
      </c>
      <c r="X282">
        <v>2.6</v>
      </c>
      <c r="Y282">
        <v>0</v>
      </c>
      <c r="Z282">
        <v>0</v>
      </c>
      <c r="AA282">
        <v>0</v>
      </c>
      <c r="AB282">
        <v>9.6199999999999992</v>
      </c>
      <c r="AC282">
        <v>0</v>
      </c>
      <c r="AD282">
        <v>1</v>
      </c>
      <c r="AE282">
        <v>1</v>
      </c>
      <c r="AF282" t="s">
        <v>6</v>
      </c>
      <c r="AG282">
        <v>2.6</v>
      </c>
      <c r="AH282">
        <v>2</v>
      </c>
      <c r="AI282">
        <v>16670849</v>
      </c>
      <c r="AJ282">
        <v>329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ROW(Source!A158)</f>
        <v>158</v>
      </c>
      <c r="B283">
        <v>16670856</v>
      </c>
      <c r="C283">
        <v>16670848</v>
      </c>
      <c r="D283">
        <v>15430395</v>
      </c>
      <c r="E283">
        <v>1</v>
      </c>
      <c r="F283">
        <v>1</v>
      </c>
      <c r="G283">
        <v>1</v>
      </c>
      <c r="H283">
        <v>1</v>
      </c>
      <c r="I283" t="s">
        <v>501</v>
      </c>
      <c r="J283" t="s">
        <v>6</v>
      </c>
      <c r="K283" t="s">
        <v>502</v>
      </c>
      <c r="L283">
        <v>1191</v>
      </c>
      <c r="N283">
        <v>1013</v>
      </c>
      <c r="O283" t="s">
        <v>466</v>
      </c>
      <c r="P283" t="s">
        <v>466</v>
      </c>
      <c r="Q283">
        <v>1</v>
      </c>
      <c r="X283">
        <v>0.34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1</v>
      </c>
      <c r="AE283">
        <v>2</v>
      </c>
      <c r="AF283" t="s">
        <v>6</v>
      </c>
      <c r="AG283">
        <v>0.34</v>
      </c>
      <c r="AH283">
        <v>2</v>
      </c>
      <c r="AI283">
        <v>16670850</v>
      </c>
      <c r="AJ283">
        <v>330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ROW(Source!A158)</f>
        <v>158</v>
      </c>
      <c r="B284">
        <v>16670857</v>
      </c>
      <c r="C284">
        <v>16670848</v>
      </c>
      <c r="D284">
        <v>15247680</v>
      </c>
      <c r="E284">
        <v>1</v>
      </c>
      <c r="F284">
        <v>1</v>
      </c>
      <c r="G284">
        <v>1</v>
      </c>
      <c r="H284">
        <v>2</v>
      </c>
      <c r="I284" t="s">
        <v>525</v>
      </c>
      <c r="J284" t="s">
        <v>526</v>
      </c>
      <c r="K284" t="s">
        <v>527</v>
      </c>
      <c r="L284">
        <v>1368</v>
      </c>
      <c r="N284">
        <v>1011</v>
      </c>
      <c r="O284" t="s">
        <v>506</v>
      </c>
      <c r="P284" t="s">
        <v>506</v>
      </c>
      <c r="Q284">
        <v>1</v>
      </c>
      <c r="X284">
        <v>0.17</v>
      </c>
      <c r="Y284">
        <v>0</v>
      </c>
      <c r="Z284">
        <v>111.99</v>
      </c>
      <c r="AA284">
        <v>13.5</v>
      </c>
      <c r="AB284">
        <v>0</v>
      </c>
      <c r="AC284">
        <v>0</v>
      </c>
      <c r="AD284">
        <v>1</v>
      </c>
      <c r="AE284">
        <v>0</v>
      </c>
      <c r="AF284" t="s">
        <v>6</v>
      </c>
      <c r="AG284">
        <v>0.17</v>
      </c>
      <c r="AH284">
        <v>2</v>
      </c>
      <c r="AI284">
        <v>16670851</v>
      </c>
      <c r="AJ284">
        <v>331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ROW(Source!A158)</f>
        <v>158</v>
      </c>
      <c r="B285">
        <v>16670858</v>
      </c>
      <c r="C285">
        <v>16670848</v>
      </c>
      <c r="D285">
        <v>15249073</v>
      </c>
      <c r="E285">
        <v>1</v>
      </c>
      <c r="F285">
        <v>1</v>
      </c>
      <c r="G285">
        <v>1</v>
      </c>
      <c r="H285">
        <v>2</v>
      </c>
      <c r="I285" t="s">
        <v>528</v>
      </c>
      <c r="J285" t="s">
        <v>529</v>
      </c>
      <c r="K285" t="s">
        <v>530</v>
      </c>
      <c r="L285">
        <v>1368</v>
      </c>
      <c r="N285">
        <v>1011</v>
      </c>
      <c r="O285" t="s">
        <v>506</v>
      </c>
      <c r="P285" t="s">
        <v>506</v>
      </c>
      <c r="Q285">
        <v>1</v>
      </c>
      <c r="X285">
        <v>0.17</v>
      </c>
      <c r="Y285">
        <v>0</v>
      </c>
      <c r="Z285">
        <v>65.709999999999994</v>
      </c>
      <c r="AA285">
        <v>11.6</v>
      </c>
      <c r="AB285">
        <v>0</v>
      </c>
      <c r="AC285">
        <v>0</v>
      </c>
      <c r="AD285">
        <v>1</v>
      </c>
      <c r="AE285">
        <v>0</v>
      </c>
      <c r="AF285" t="s">
        <v>6</v>
      </c>
      <c r="AG285">
        <v>0.17</v>
      </c>
      <c r="AH285">
        <v>2</v>
      </c>
      <c r="AI285">
        <v>16670852</v>
      </c>
      <c r="AJ285">
        <v>332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ROW(Source!A158)</f>
        <v>158</v>
      </c>
      <c r="B286">
        <v>16670859</v>
      </c>
      <c r="C286">
        <v>16670848</v>
      </c>
      <c r="D286">
        <v>15164559</v>
      </c>
      <c r="E286">
        <v>17</v>
      </c>
      <c r="F286">
        <v>1</v>
      </c>
      <c r="G286">
        <v>1</v>
      </c>
      <c r="H286">
        <v>3</v>
      </c>
      <c r="I286" t="s">
        <v>481</v>
      </c>
      <c r="J286" t="s">
        <v>6</v>
      </c>
      <c r="K286" t="s">
        <v>482</v>
      </c>
      <c r="L286">
        <v>1374</v>
      </c>
      <c r="N286">
        <v>1013</v>
      </c>
      <c r="O286" t="s">
        <v>483</v>
      </c>
      <c r="P286" t="s">
        <v>483</v>
      </c>
      <c r="Q286">
        <v>1</v>
      </c>
      <c r="X286">
        <v>0.5</v>
      </c>
      <c r="Y286">
        <v>1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6</v>
      </c>
      <c r="AG286">
        <v>0.5</v>
      </c>
      <c r="AH286">
        <v>2</v>
      </c>
      <c r="AI286">
        <v>16670853</v>
      </c>
      <c r="AJ286">
        <v>333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ROW(Source!A161)</f>
        <v>161</v>
      </c>
      <c r="B287">
        <v>16672512</v>
      </c>
      <c r="C287">
        <v>16672511</v>
      </c>
      <c r="D287">
        <v>15435721</v>
      </c>
      <c r="E287">
        <v>1</v>
      </c>
      <c r="F287">
        <v>1</v>
      </c>
      <c r="G287">
        <v>1</v>
      </c>
      <c r="H287">
        <v>1</v>
      </c>
      <c r="I287" t="s">
        <v>602</v>
      </c>
      <c r="J287" t="s">
        <v>6</v>
      </c>
      <c r="K287" t="s">
        <v>603</v>
      </c>
      <c r="L287">
        <v>1191</v>
      </c>
      <c r="N287">
        <v>1013</v>
      </c>
      <c r="O287" t="s">
        <v>466</v>
      </c>
      <c r="P287" t="s">
        <v>466</v>
      </c>
      <c r="Q287">
        <v>1</v>
      </c>
      <c r="X287">
        <v>1.56</v>
      </c>
      <c r="Y287">
        <v>0</v>
      </c>
      <c r="Z287">
        <v>0</v>
      </c>
      <c r="AA287">
        <v>0</v>
      </c>
      <c r="AB287">
        <v>9.51</v>
      </c>
      <c r="AC287">
        <v>0</v>
      </c>
      <c r="AD287">
        <v>1</v>
      </c>
      <c r="AE287">
        <v>1</v>
      </c>
      <c r="AF287" t="s">
        <v>6</v>
      </c>
      <c r="AG287">
        <v>1.56</v>
      </c>
      <c r="AH287">
        <v>2</v>
      </c>
      <c r="AI287">
        <v>16672512</v>
      </c>
      <c r="AJ287">
        <v>335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ROW(Source!A161)</f>
        <v>161</v>
      </c>
      <c r="B288">
        <v>16672513</v>
      </c>
      <c r="C288">
        <v>16672511</v>
      </c>
      <c r="D288">
        <v>15249377</v>
      </c>
      <c r="E288">
        <v>1</v>
      </c>
      <c r="F288">
        <v>1</v>
      </c>
      <c r="G288">
        <v>1</v>
      </c>
      <c r="H288">
        <v>2</v>
      </c>
      <c r="I288" t="s">
        <v>531</v>
      </c>
      <c r="J288" t="s">
        <v>532</v>
      </c>
      <c r="K288" t="s">
        <v>533</v>
      </c>
      <c r="L288">
        <v>1368</v>
      </c>
      <c r="N288">
        <v>1011</v>
      </c>
      <c r="O288" t="s">
        <v>506</v>
      </c>
      <c r="P288" t="s">
        <v>506</v>
      </c>
      <c r="Q288">
        <v>1</v>
      </c>
      <c r="X288">
        <v>0.13</v>
      </c>
      <c r="Y288">
        <v>0</v>
      </c>
      <c r="Z288">
        <v>8.1</v>
      </c>
      <c r="AA288">
        <v>0</v>
      </c>
      <c r="AB288">
        <v>0</v>
      </c>
      <c r="AC288">
        <v>0</v>
      </c>
      <c r="AD288">
        <v>1</v>
      </c>
      <c r="AE288">
        <v>0</v>
      </c>
      <c r="AF288" t="s">
        <v>6</v>
      </c>
      <c r="AG288">
        <v>0.13</v>
      </c>
      <c r="AH288">
        <v>2</v>
      </c>
      <c r="AI288">
        <v>16672513</v>
      </c>
      <c r="AJ288">
        <v>336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ROW(Source!A161)</f>
        <v>161</v>
      </c>
      <c r="B289">
        <v>16672514</v>
      </c>
      <c r="C289">
        <v>16672511</v>
      </c>
      <c r="D289">
        <v>15165537</v>
      </c>
      <c r="E289">
        <v>1</v>
      </c>
      <c r="F289">
        <v>1</v>
      </c>
      <c r="G289">
        <v>1</v>
      </c>
      <c r="H289">
        <v>3</v>
      </c>
      <c r="I289" t="s">
        <v>604</v>
      </c>
      <c r="J289" t="s">
        <v>605</v>
      </c>
      <c r="K289" t="s">
        <v>606</v>
      </c>
      <c r="L289">
        <v>1346</v>
      </c>
      <c r="N289">
        <v>1009</v>
      </c>
      <c r="O289" t="s">
        <v>470</v>
      </c>
      <c r="P289" t="s">
        <v>470</v>
      </c>
      <c r="Q289">
        <v>1</v>
      </c>
      <c r="X289">
        <v>6.0000000000000001E-3</v>
      </c>
      <c r="Y289">
        <v>44.97</v>
      </c>
      <c r="Z289">
        <v>0</v>
      </c>
      <c r="AA289">
        <v>0</v>
      </c>
      <c r="AB289">
        <v>0</v>
      </c>
      <c r="AC289">
        <v>0</v>
      </c>
      <c r="AD289">
        <v>1</v>
      </c>
      <c r="AE289">
        <v>0</v>
      </c>
      <c r="AF289" t="s">
        <v>6</v>
      </c>
      <c r="AG289">
        <v>6.0000000000000001E-3</v>
      </c>
      <c r="AH289">
        <v>2</v>
      </c>
      <c r="AI289">
        <v>16672514</v>
      </c>
      <c r="AJ289">
        <v>337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ROW(Source!A161)</f>
        <v>161</v>
      </c>
      <c r="B290">
        <v>16672515</v>
      </c>
      <c r="C290">
        <v>16672511</v>
      </c>
      <c r="D290">
        <v>15167269</v>
      </c>
      <c r="E290">
        <v>1</v>
      </c>
      <c r="F290">
        <v>1</v>
      </c>
      <c r="G290">
        <v>1</v>
      </c>
      <c r="H290">
        <v>3</v>
      </c>
      <c r="I290" t="s">
        <v>607</v>
      </c>
      <c r="J290" t="s">
        <v>608</v>
      </c>
      <c r="K290" t="s">
        <v>609</v>
      </c>
      <c r="L290">
        <v>1346</v>
      </c>
      <c r="N290">
        <v>1009</v>
      </c>
      <c r="O290" t="s">
        <v>470</v>
      </c>
      <c r="P290" t="s">
        <v>470</v>
      </c>
      <c r="Q290">
        <v>1</v>
      </c>
      <c r="X290">
        <v>1E-3</v>
      </c>
      <c r="Y290">
        <v>11.5</v>
      </c>
      <c r="Z290">
        <v>0</v>
      </c>
      <c r="AA290">
        <v>0</v>
      </c>
      <c r="AB290">
        <v>0</v>
      </c>
      <c r="AC290">
        <v>0</v>
      </c>
      <c r="AD290">
        <v>1</v>
      </c>
      <c r="AE290">
        <v>0</v>
      </c>
      <c r="AF290" t="s">
        <v>6</v>
      </c>
      <c r="AG290">
        <v>1E-3</v>
      </c>
      <c r="AH290">
        <v>2</v>
      </c>
      <c r="AI290">
        <v>16672515</v>
      </c>
      <c r="AJ290">
        <v>338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ROW(Source!A161)</f>
        <v>161</v>
      </c>
      <c r="B291">
        <v>16672516</v>
      </c>
      <c r="C291">
        <v>16672511</v>
      </c>
      <c r="D291">
        <v>15167588</v>
      </c>
      <c r="E291">
        <v>1</v>
      </c>
      <c r="F291">
        <v>1</v>
      </c>
      <c r="G291">
        <v>1</v>
      </c>
      <c r="H291">
        <v>3</v>
      </c>
      <c r="I291" t="s">
        <v>610</v>
      </c>
      <c r="J291" t="s">
        <v>611</v>
      </c>
      <c r="K291" t="s">
        <v>612</v>
      </c>
      <c r="L291">
        <v>1346</v>
      </c>
      <c r="N291">
        <v>1009</v>
      </c>
      <c r="O291" t="s">
        <v>470</v>
      </c>
      <c r="P291" t="s">
        <v>470</v>
      </c>
      <c r="Q291">
        <v>1</v>
      </c>
      <c r="X291">
        <v>1.2E-2</v>
      </c>
      <c r="Y291">
        <v>30.4</v>
      </c>
      <c r="Z291">
        <v>0</v>
      </c>
      <c r="AA291">
        <v>0</v>
      </c>
      <c r="AB291">
        <v>0</v>
      </c>
      <c r="AC291">
        <v>0</v>
      </c>
      <c r="AD291">
        <v>1</v>
      </c>
      <c r="AE291">
        <v>0</v>
      </c>
      <c r="AF291" t="s">
        <v>6</v>
      </c>
      <c r="AG291">
        <v>1.2E-2</v>
      </c>
      <c r="AH291">
        <v>2</v>
      </c>
      <c r="AI291">
        <v>16672516</v>
      </c>
      <c r="AJ291">
        <v>339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ROW(Source!A161)</f>
        <v>161</v>
      </c>
      <c r="B292">
        <v>16672517</v>
      </c>
      <c r="C292">
        <v>16672511</v>
      </c>
      <c r="D292">
        <v>15168752</v>
      </c>
      <c r="E292">
        <v>1</v>
      </c>
      <c r="F292">
        <v>1</v>
      </c>
      <c r="G292">
        <v>1</v>
      </c>
      <c r="H292">
        <v>3</v>
      </c>
      <c r="I292" t="s">
        <v>534</v>
      </c>
      <c r="J292" t="s">
        <v>535</v>
      </c>
      <c r="K292" t="s">
        <v>536</v>
      </c>
      <c r="L292">
        <v>1346</v>
      </c>
      <c r="N292">
        <v>1009</v>
      </c>
      <c r="O292" t="s">
        <v>470</v>
      </c>
      <c r="P292" t="s">
        <v>470</v>
      </c>
      <c r="Q292">
        <v>1</v>
      </c>
      <c r="X292">
        <v>7.0000000000000007E-2</v>
      </c>
      <c r="Y292">
        <v>10.57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6</v>
      </c>
      <c r="AG292">
        <v>7.0000000000000007E-2</v>
      </c>
      <c r="AH292">
        <v>2</v>
      </c>
      <c r="AI292">
        <v>16672517</v>
      </c>
      <c r="AJ292">
        <v>340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ROW(Source!A161)</f>
        <v>161</v>
      </c>
      <c r="B293">
        <v>16672518</v>
      </c>
      <c r="C293">
        <v>16672511</v>
      </c>
      <c r="D293">
        <v>15169942</v>
      </c>
      <c r="E293">
        <v>1</v>
      </c>
      <c r="F293">
        <v>1</v>
      </c>
      <c r="G293">
        <v>1</v>
      </c>
      <c r="H293">
        <v>3</v>
      </c>
      <c r="I293" t="s">
        <v>537</v>
      </c>
      <c r="J293" t="s">
        <v>538</v>
      </c>
      <c r="K293" t="s">
        <v>539</v>
      </c>
      <c r="L293">
        <v>1346</v>
      </c>
      <c r="N293">
        <v>1009</v>
      </c>
      <c r="O293" t="s">
        <v>470</v>
      </c>
      <c r="P293" t="s">
        <v>470</v>
      </c>
      <c r="Q293">
        <v>1</v>
      </c>
      <c r="X293">
        <v>4.9000000000000002E-2</v>
      </c>
      <c r="Y293">
        <v>9.0399999999999991</v>
      </c>
      <c r="Z293">
        <v>0</v>
      </c>
      <c r="AA293">
        <v>0</v>
      </c>
      <c r="AB293">
        <v>0</v>
      </c>
      <c r="AC293">
        <v>0</v>
      </c>
      <c r="AD293">
        <v>1</v>
      </c>
      <c r="AE293">
        <v>0</v>
      </c>
      <c r="AF293" t="s">
        <v>6</v>
      </c>
      <c r="AG293">
        <v>4.9000000000000002E-2</v>
      </c>
      <c r="AH293">
        <v>2</v>
      </c>
      <c r="AI293">
        <v>16672518</v>
      </c>
      <c r="AJ293">
        <v>341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ROW(Source!A161)</f>
        <v>161</v>
      </c>
      <c r="B294">
        <v>16672519</v>
      </c>
      <c r="C294">
        <v>16672511</v>
      </c>
      <c r="D294">
        <v>15170074</v>
      </c>
      <c r="E294">
        <v>1</v>
      </c>
      <c r="F294">
        <v>1</v>
      </c>
      <c r="G294">
        <v>1</v>
      </c>
      <c r="H294">
        <v>3</v>
      </c>
      <c r="I294" t="s">
        <v>613</v>
      </c>
      <c r="J294" t="s">
        <v>614</v>
      </c>
      <c r="K294" t="s">
        <v>615</v>
      </c>
      <c r="L294">
        <v>1355</v>
      </c>
      <c r="N294">
        <v>1010</v>
      </c>
      <c r="O294" t="s">
        <v>371</v>
      </c>
      <c r="P294" t="s">
        <v>371</v>
      </c>
      <c r="Q294">
        <v>100</v>
      </c>
      <c r="X294">
        <v>1.4E-2</v>
      </c>
      <c r="Y294">
        <v>86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0</v>
      </c>
      <c r="AF294" t="s">
        <v>6</v>
      </c>
      <c r="AG294">
        <v>1.4E-2</v>
      </c>
      <c r="AH294">
        <v>2</v>
      </c>
      <c r="AI294">
        <v>16672519</v>
      </c>
      <c r="AJ294">
        <v>342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ROW(Source!A161)</f>
        <v>161</v>
      </c>
      <c r="B295">
        <v>16672520</v>
      </c>
      <c r="C295">
        <v>16672511</v>
      </c>
      <c r="D295">
        <v>15170994</v>
      </c>
      <c r="E295">
        <v>1</v>
      </c>
      <c r="F295">
        <v>1</v>
      </c>
      <c r="G295">
        <v>1</v>
      </c>
      <c r="H295">
        <v>3</v>
      </c>
      <c r="I295" t="s">
        <v>616</v>
      </c>
      <c r="J295" t="s">
        <v>617</v>
      </c>
      <c r="K295" t="s">
        <v>618</v>
      </c>
      <c r="L295">
        <v>1346</v>
      </c>
      <c r="N295">
        <v>1009</v>
      </c>
      <c r="O295" t="s">
        <v>470</v>
      </c>
      <c r="P295" t="s">
        <v>470</v>
      </c>
      <c r="Q295">
        <v>1</v>
      </c>
      <c r="X295">
        <v>1E-3</v>
      </c>
      <c r="Y295">
        <v>133.05000000000001</v>
      </c>
      <c r="Z295">
        <v>0</v>
      </c>
      <c r="AA295">
        <v>0</v>
      </c>
      <c r="AB295">
        <v>0</v>
      </c>
      <c r="AC295">
        <v>0</v>
      </c>
      <c r="AD295">
        <v>1</v>
      </c>
      <c r="AE295">
        <v>0</v>
      </c>
      <c r="AF295" t="s">
        <v>6</v>
      </c>
      <c r="AG295">
        <v>1E-3</v>
      </c>
      <c r="AH295">
        <v>2</v>
      </c>
      <c r="AI295">
        <v>16672520</v>
      </c>
      <c r="AJ295">
        <v>343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ROW(Source!A161)</f>
        <v>161</v>
      </c>
      <c r="B296">
        <v>16672521</v>
      </c>
      <c r="C296">
        <v>16672511</v>
      </c>
      <c r="D296">
        <v>15188647</v>
      </c>
      <c r="E296">
        <v>1</v>
      </c>
      <c r="F296">
        <v>1</v>
      </c>
      <c r="G296">
        <v>1</v>
      </c>
      <c r="H296">
        <v>3</v>
      </c>
      <c r="I296" t="s">
        <v>540</v>
      </c>
      <c r="J296" t="s">
        <v>541</v>
      </c>
      <c r="K296" t="s">
        <v>542</v>
      </c>
      <c r="L296">
        <v>1348</v>
      </c>
      <c r="N296">
        <v>1009</v>
      </c>
      <c r="O296" t="s">
        <v>477</v>
      </c>
      <c r="P296" t="s">
        <v>477</v>
      </c>
      <c r="Q296">
        <v>1000</v>
      </c>
      <c r="X296">
        <v>1E-3</v>
      </c>
      <c r="Y296">
        <v>11500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0</v>
      </c>
      <c r="AF296" t="s">
        <v>6</v>
      </c>
      <c r="AG296">
        <v>1E-3</v>
      </c>
      <c r="AH296">
        <v>2</v>
      </c>
      <c r="AI296">
        <v>16672521</v>
      </c>
      <c r="AJ296">
        <v>344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ROW(Source!A161)</f>
        <v>161</v>
      </c>
      <c r="B297">
        <v>16672522</v>
      </c>
      <c r="C297">
        <v>16672511</v>
      </c>
      <c r="D297">
        <v>15203834</v>
      </c>
      <c r="E297">
        <v>1</v>
      </c>
      <c r="F297">
        <v>1</v>
      </c>
      <c r="G297">
        <v>1</v>
      </c>
      <c r="H297">
        <v>3</v>
      </c>
      <c r="I297" t="s">
        <v>543</v>
      </c>
      <c r="J297" t="s">
        <v>544</v>
      </c>
      <c r="K297" t="s">
        <v>545</v>
      </c>
      <c r="L297">
        <v>1346</v>
      </c>
      <c r="N297">
        <v>1009</v>
      </c>
      <c r="O297" t="s">
        <v>470</v>
      </c>
      <c r="P297" t="s">
        <v>470</v>
      </c>
      <c r="Q297">
        <v>1</v>
      </c>
      <c r="X297">
        <v>3.5999999999999997E-2</v>
      </c>
      <c r="Y297">
        <v>28.6</v>
      </c>
      <c r="Z297">
        <v>0</v>
      </c>
      <c r="AA297">
        <v>0</v>
      </c>
      <c r="AB297">
        <v>0</v>
      </c>
      <c r="AC297">
        <v>0</v>
      </c>
      <c r="AD297">
        <v>1</v>
      </c>
      <c r="AE297">
        <v>0</v>
      </c>
      <c r="AF297" t="s">
        <v>6</v>
      </c>
      <c r="AG297">
        <v>3.5999999999999997E-2</v>
      </c>
      <c r="AH297">
        <v>2</v>
      </c>
      <c r="AI297">
        <v>16672522</v>
      </c>
      <c r="AJ297">
        <v>345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ROW(Source!A161)</f>
        <v>161</v>
      </c>
      <c r="B298">
        <v>16672523</v>
      </c>
      <c r="C298">
        <v>16672511</v>
      </c>
      <c r="D298">
        <v>15203987</v>
      </c>
      <c r="E298">
        <v>1</v>
      </c>
      <c r="F298">
        <v>1</v>
      </c>
      <c r="G298">
        <v>1</v>
      </c>
      <c r="H298">
        <v>3</v>
      </c>
      <c r="I298" t="s">
        <v>566</v>
      </c>
      <c r="J298" t="s">
        <v>567</v>
      </c>
      <c r="K298" t="s">
        <v>568</v>
      </c>
      <c r="L298">
        <v>1346</v>
      </c>
      <c r="N298">
        <v>1009</v>
      </c>
      <c r="O298" t="s">
        <v>470</v>
      </c>
      <c r="P298" t="s">
        <v>470</v>
      </c>
      <c r="Q298">
        <v>1</v>
      </c>
      <c r="X298">
        <v>6.0000000000000001E-3</v>
      </c>
      <c r="Y298">
        <v>35.630000000000003</v>
      </c>
      <c r="Z298">
        <v>0</v>
      </c>
      <c r="AA298">
        <v>0</v>
      </c>
      <c r="AB298">
        <v>0</v>
      </c>
      <c r="AC298">
        <v>0</v>
      </c>
      <c r="AD298">
        <v>1</v>
      </c>
      <c r="AE298">
        <v>0</v>
      </c>
      <c r="AF298" t="s">
        <v>6</v>
      </c>
      <c r="AG298">
        <v>6.0000000000000001E-3</v>
      </c>
      <c r="AH298">
        <v>2</v>
      </c>
      <c r="AI298">
        <v>16672523</v>
      </c>
      <c r="AJ298">
        <v>346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ROW(Source!A161)</f>
        <v>161</v>
      </c>
      <c r="B299">
        <v>16672524</v>
      </c>
      <c r="C299">
        <v>16672511</v>
      </c>
      <c r="D299">
        <v>15217463</v>
      </c>
      <c r="E299">
        <v>1</v>
      </c>
      <c r="F299">
        <v>1</v>
      </c>
      <c r="G299">
        <v>1</v>
      </c>
      <c r="H299">
        <v>3</v>
      </c>
      <c r="I299" t="s">
        <v>619</v>
      </c>
      <c r="J299" t="s">
        <v>620</v>
      </c>
      <c r="K299" t="s">
        <v>621</v>
      </c>
      <c r="L299">
        <v>1358</v>
      </c>
      <c r="N299">
        <v>1010</v>
      </c>
      <c r="O299" t="s">
        <v>136</v>
      </c>
      <c r="P299" t="s">
        <v>136</v>
      </c>
      <c r="Q299">
        <v>10</v>
      </c>
      <c r="X299">
        <v>0.1</v>
      </c>
      <c r="Y299">
        <v>39</v>
      </c>
      <c r="Z299">
        <v>0</v>
      </c>
      <c r="AA299">
        <v>0</v>
      </c>
      <c r="AB299">
        <v>0</v>
      </c>
      <c r="AC299">
        <v>0</v>
      </c>
      <c r="AD299">
        <v>1</v>
      </c>
      <c r="AE299">
        <v>0</v>
      </c>
      <c r="AF299" t="s">
        <v>6</v>
      </c>
      <c r="AG299">
        <v>0.1</v>
      </c>
      <c r="AH299">
        <v>2</v>
      </c>
      <c r="AI299">
        <v>16672524</v>
      </c>
      <c r="AJ299">
        <v>347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ROW(Source!A161)</f>
        <v>161</v>
      </c>
      <c r="B300">
        <v>16672525</v>
      </c>
      <c r="C300">
        <v>16672511</v>
      </c>
      <c r="D300">
        <v>15164559</v>
      </c>
      <c r="E300">
        <v>17</v>
      </c>
      <c r="F300">
        <v>1</v>
      </c>
      <c r="G300">
        <v>1</v>
      </c>
      <c r="H300">
        <v>3</v>
      </c>
      <c r="I300" t="s">
        <v>481</v>
      </c>
      <c r="J300" t="s">
        <v>6</v>
      </c>
      <c r="K300" t="s">
        <v>482</v>
      </c>
      <c r="L300">
        <v>1374</v>
      </c>
      <c r="N300">
        <v>1013</v>
      </c>
      <c r="O300" t="s">
        <v>483</v>
      </c>
      <c r="P300" t="s">
        <v>483</v>
      </c>
      <c r="Q300">
        <v>1</v>
      </c>
      <c r="X300">
        <v>0.3</v>
      </c>
      <c r="Y300">
        <v>1</v>
      </c>
      <c r="Z300">
        <v>0</v>
      </c>
      <c r="AA300">
        <v>0</v>
      </c>
      <c r="AB300">
        <v>0</v>
      </c>
      <c r="AC300">
        <v>0</v>
      </c>
      <c r="AD300">
        <v>1</v>
      </c>
      <c r="AE300">
        <v>0</v>
      </c>
      <c r="AF300" t="s">
        <v>6</v>
      </c>
      <c r="AG300">
        <v>0.3</v>
      </c>
      <c r="AH300">
        <v>2</v>
      </c>
      <c r="AI300">
        <v>16672525</v>
      </c>
      <c r="AJ300">
        <v>350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ROW(Source!A162)</f>
        <v>162</v>
      </c>
      <c r="B301">
        <v>16672512</v>
      </c>
      <c r="C301">
        <v>16672511</v>
      </c>
      <c r="D301">
        <v>15435721</v>
      </c>
      <c r="E301">
        <v>1</v>
      </c>
      <c r="F301">
        <v>1</v>
      </c>
      <c r="G301">
        <v>1</v>
      </c>
      <c r="H301">
        <v>1</v>
      </c>
      <c r="I301" t="s">
        <v>602</v>
      </c>
      <c r="J301" t="s">
        <v>6</v>
      </c>
      <c r="K301" t="s">
        <v>603</v>
      </c>
      <c r="L301">
        <v>1191</v>
      </c>
      <c r="N301">
        <v>1013</v>
      </c>
      <c r="O301" t="s">
        <v>466</v>
      </c>
      <c r="P301" t="s">
        <v>466</v>
      </c>
      <c r="Q301">
        <v>1</v>
      </c>
      <c r="X301">
        <v>1.56</v>
      </c>
      <c r="Y301">
        <v>0</v>
      </c>
      <c r="Z301">
        <v>0</v>
      </c>
      <c r="AA301">
        <v>0</v>
      </c>
      <c r="AB301">
        <v>9.51</v>
      </c>
      <c r="AC301">
        <v>0</v>
      </c>
      <c r="AD301">
        <v>1</v>
      </c>
      <c r="AE301">
        <v>1</v>
      </c>
      <c r="AF301" t="s">
        <v>6</v>
      </c>
      <c r="AG301">
        <v>1.56</v>
      </c>
      <c r="AH301">
        <v>2</v>
      </c>
      <c r="AI301">
        <v>16672512</v>
      </c>
      <c r="AJ301">
        <v>351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ROW(Source!A162)</f>
        <v>162</v>
      </c>
      <c r="B302">
        <v>16672513</v>
      </c>
      <c r="C302">
        <v>16672511</v>
      </c>
      <c r="D302">
        <v>15249377</v>
      </c>
      <c r="E302">
        <v>1</v>
      </c>
      <c r="F302">
        <v>1</v>
      </c>
      <c r="G302">
        <v>1</v>
      </c>
      <c r="H302">
        <v>2</v>
      </c>
      <c r="I302" t="s">
        <v>531</v>
      </c>
      <c r="J302" t="s">
        <v>532</v>
      </c>
      <c r="K302" t="s">
        <v>533</v>
      </c>
      <c r="L302">
        <v>1368</v>
      </c>
      <c r="N302">
        <v>1011</v>
      </c>
      <c r="O302" t="s">
        <v>506</v>
      </c>
      <c r="P302" t="s">
        <v>506</v>
      </c>
      <c r="Q302">
        <v>1</v>
      </c>
      <c r="X302">
        <v>0.13</v>
      </c>
      <c r="Y302">
        <v>0</v>
      </c>
      <c r="Z302">
        <v>8.1</v>
      </c>
      <c r="AA302">
        <v>0</v>
      </c>
      <c r="AB302">
        <v>0</v>
      </c>
      <c r="AC302">
        <v>0</v>
      </c>
      <c r="AD302">
        <v>1</v>
      </c>
      <c r="AE302">
        <v>0</v>
      </c>
      <c r="AF302" t="s">
        <v>6</v>
      </c>
      <c r="AG302">
        <v>0.13</v>
      </c>
      <c r="AH302">
        <v>2</v>
      </c>
      <c r="AI302">
        <v>16672513</v>
      </c>
      <c r="AJ302">
        <v>352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ROW(Source!A162)</f>
        <v>162</v>
      </c>
      <c r="B303">
        <v>16672514</v>
      </c>
      <c r="C303">
        <v>16672511</v>
      </c>
      <c r="D303">
        <v>15165537</v>
      </c>
      <c r="E303">
        <v>1</v>
      </c>
      <c r="F303">
        <v>1</v>
      </c>
      <c r="G303">
        <v>1</v>
      </c>
      <c r="H303">
        <v>3</v>
      </c>
      <c r="I303" t="s">
        <v>604</v>
      </c>
      <c r="J303" t="s">
        <v>605</v>
      </c>
      <c r="K303" t="s">
        <v>606</v>
      </c>
      <c r="L303">
        <v>1346</v>
      </c>
      <c r="N303">
        <v>1009</v>
      </c>
      <c r="O303" t="s">
        <v>470</v>
      </c>
      <c r="P303" t="s">
        <v>470</v>
      </c>
      <c r="Q303">
        <v>1</v>
      </c>
      <c r="X303">
        <v>6.0000000000000001E-3</v>
      </c>
      <c r="Y303">
        <v>44.97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0</v>
      </c>
      <c r="AF303" t="s">
        <v>6</v>
      </c>
      <c r="AG303">
        <v>6.0000000000000001E-3</v>
      </c>
      <c r="AH303">
        <v>2</v>
      </c>
      <c r="AI303">
        <v>16672514</v>
      </c>
      <c r="AJ303">
        <v>353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ROW(Source!A162)</f>
        <v>162</v>
      </c>
      <c r="B304">
        <v>16672515</v>
      </c>
      <c r="C304">
        <v>16672511</v>
      </c>
      <c r="D304">
        <v>15167269</v>
      </c>
      <c r="E304">
        <v>1</v>
      </c>
      <c r="F304">
        <v>1</v>
      </c>
      <c r="G304">
        <v>1</v>
      </c>
      <c r="H304">
        <v>3</v>
      </c>
      <c r="I304" t="s">
        <v>607</v>
      </c>
      <c r="J304" t="s">
        <v>608</v>
      </c>
      <c r="K304" t="s">
        <v>609</v>
      </c>
      <c r="L304">
        <v>1346</v>
      </c>
      <c r="N304">
        <v>1009</v>
      </c>
      <c r="O304" t="s">
        <v>470</v>
      </c>
      <c r="P304" t="s">
        <v>470</v>
      </c>
      <c r="Q304">
        <v>1</v>
      </c>
      <c r="X304">
        <v>1E-3</v>
      </c>
      <c r="Y304">
        <v>11.5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0</v>
      </c>
      <c r="AF304" t="s">
        <v>6</v>
      </c>
      <c r="AG304">
        <v>1E-3</v>
      </c>
      <c r="AH304">
        <v>2</v>
      </c>
      <c r="AI304">
        <v>16672515</v>
      </c>
      <c r="AJ304">
        <v>354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ROW(Source!A162)</f>
        <v>162</v>
      </c>
      <c r="B305">
        <v>16672516</v>
      </c>
      <c r="C305">
        <v>16672511</v>
      </c>
      <c r="D305">
        <v>15167588</v>
      </c>
      <c r="E305">
        <v>1</v>
      </c>
      <c r="F305">
        <v>1</v>
      </c>
      <c r="G305">
        <v>1</v>
      </c>
      <c r="H305">
        <v>3</v>
      </c>
      <c r="I305" t="s">
        <v>610</v>
      </c>
      <c r="J305" t="s">
        <v>611</v>
      </c>
      <c r="K305" t="s">
        <v>612</v>
      </c>
      <c r="L305">
        <v>1346</v>
      </c>
      <c r="N305">
        <v>1009</v>
      </c>
      <c r="O305" t="s">
        <v>470</v>
      </c>
      <c r="P305" t="s">
        <v>470</v>
      </c>
      <c r="Q305">
        <v>1</v>
      </c>
      <c r="X305">
        <v>1.2E-2</v>
      </c>
      <c r="Y305">
        <v>30.4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6</v>
      </c>
      <c r="AG305">
        <v>1.2E-2</v>
      </c>
      <c r="AH305">
        <v>2</v>
      </c>
      <c r="AI305">
        <v>16672516</v>
      </c>
      <c r="AJ305">
        <v>355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ROW(Source!A162)</f>
        <v>162</v>
      </c>
      <c r="B306">
        <v>16672517</v>
      </c>
      <c r="C306">
        <v>16672511</v>
      </c>
      <c r="D306">
        <v>15168752</v>
      </c>
      <c r="E306">
        <v>1</v>
      </c>
      <c r="F306">
        <v>1</v>
      </c>
      <c r="G306">
        <v>1</v>
      </c>
      <c r="H306">
        <v>3</v>
      </c>
      <c r="I306" t="s">
        <v>534</v>
      </c>
      <c r="J306" t="s">
        <v>535</v>
      </c>
      <c r="K306" t="s">
        <v>536</v>
      </c>
      <c r="L306">
        <v>1346</v>
      </c>
      <c r="N306">
        <v>1009</v>
      </c>
      <c r="O306" t="s">
        <v>470</v>
      </c>
      <c r="P306" t="s">
        <v>470</v>
      </c>
      <c r="Q306">
        <v>1</v>
      </c>
      <c r="X306">
        <v>7.0000000000000007E-2</v>
      </c>
      <c r="Y306">
        <v>10.57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6</v>
      </c>
      <c r="AG306">
        <v>7.0000000000000007E-2</v>
      </c>
      <c r="AH306">
        <v>2</v>
      </c>
      <c r="AI306">
        <v>16672517</v>
      </c>
      <c r="AJ306">
        <v>356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ROW(Source!A162)</f>
        <v>162</v>
      </c>
      <c r="B307">
        <v>16672518</v>
      </c>
      <c r="C307">
        <v>16672511</v>
      </c>
      <c r="D307">
        <v>15169942</v>
      </c>
      <c r="E307">
        <v>1</v>
      </c>
      <c r="F307">
        <v>1</v>
      </c>
      <c r="G307">
        <v>1</v>
      </c>
      <c r="H307">
        <v>3</v>
      </c>
      <c r="I307" t="s">
        <v>537</v>
      </c>
      <c r="J307" t="s">
        <v>538</v>
      </c>
      <c r="K307" t="s">
        <v>539</v>
      </c>
      <c r="L307">
        <v>1346</v>
      </c>
      <c r="N307">
        <v>1009</v>
      </c>
      <c r="O307" t="s">
        <v>470</v>
      </c>
      <c r="P307" t="s">
        <v>470</v>
      </c>
      <c r="Q307">
        <v>1</v>
      </c>
      <c r="X307">
        <v>4.9000000000000002E-2</v>
      </c>
      <c r="Y307">
        <v>9.0399999999999991</v>
      </c>
      <c r="Z307">
        <v>0</v>
      </c>
      <c r="AA307">
        <v>0</v>
      </c>
      <c r="AB307">
        <v>0</v>
      </c>
      <c r="AC307">
        <v>0</v>
      </c>
      <c r="AD307">
        <v>1</v>
      </c>
      <c r="AE307">
        <v>0</v>
      </c>
      <c r="AF307" t="s">
        <v>6</v>
      </c>
      <c r="AG307">
        <v>4.9000000000000002E-2</v>
      </c>
      <c r="AH307">
        <v>2</v>
      </c>
      <c r="AI307">
        <v>16672518</v>
      </c>
      <c r="AJ307">
        <v>357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ROW(Source!A162)</f>
        <v>162</v>
      </c>
      <c r="B308">
        <v>16672519</v>
      </c>
      <c r="C308">
        <v>16672511</v>
      </c>
      <c r="D308">
        <v>15170074</v>
      </c>
      <c r="E308">
        <v>1</v>
      </c>
      <c r="F308">
        <v>1</v>
      </c>
      <c r="G308">
        <v>1</v>
      </c>
      <c r="H308">
        <v>3</v>
      </c>
      <c r="I308" t="s">
        <v>613</v>
      </c>
      <c r="J308" t="s">
        <v>614</v>
      </c>
      <c r="K308" t="s">
        <v>615</v>
      </c>
      <c r="L308">
        <v>1355</v>
      </c>
      <c r="N308">
        <v>1010</v>
      </c>
      <c r="O308" t="s">
        <v>371</v>
      </c>
      <c r="P308" t="s">
        <v>371</v>
      </c>
      <c r="Q308">
        <v>100</v>
      </c>
      <c r="X308">
        <v>1.4E-2</v>
      </c>
      <c r="Y308">
        <v>86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6</v>
      </c>
      <c r="AG308">
        <v>1.4E-2</v>
      </c>
      <c r="AH308">
        <v>2</v>
      </c>
      <c r="AI308">
        <v>16672519</v>
      </c>
      <c r="AJ308">
        <v>358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ROW(Source!A162)</f>
        <v>162</v>
      </c>
      <c r="B309">
        <v>16672520</v>
      </c>
      <c r="C309">
        <v>16672511</v>
      </c>
      <c r="D309">
        <v>15170994</v>
      </c>
      <c r="E309">
        <v>1</v>
      </c>
      <c r="F309">
        <v>1</v>
      </c>
      <c r="G309">
        <v>1</v>
      </c>
      <c r="H309">
        <v>3</v>
      </c>
      <c r="I309" t="s">
        <v>616</v>
      </c>
      <c r="J309" t="s">
        <v>617</v>
      </c>
      <c r="K309" t="s">
        <v>618</v>
      </c>
      <c r="L309">
        <v>1346</v>
      </c>
      <c r="N309">
        <v>1009</v>
      </c>
      <c r="O309" t="s">
        <v>470</v>
      </c>
      <c r="P309" t="s">
        <v>470</v>
      </c>
      <c r="Q309">
        <v>1</v>
      </c>
      <c r="X309">
        <v>1E-3</v>
      </c>
      <c r="Y309">
        <v>133.05000000000001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0</v>
      </c>
      <c r="AF309" t="s">
        <v>6</v>
      </c>
      <c r="AG309">
        <v>1E-3</v>
      </c>
      <c r="AH309">
        <v>2</v>
      </c>
      <c r="AI309">
        <v>16672520</v>
      </c>
      <c r="AJ309">
        <v>359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ROW(Source!A162)</f>
        <v>162</v>
      </c>
      <c r="B310">
        <v>16672521</v>
      </c>
      <c r="C310">
        <v>16672511</v>
      </c>
      <c r="D310">
        <v>15188647</v>
      </c>
      <c r="E310">
        <v>1</v>
      </c>
      <c r="F310">
        <v>1</v>
      </c>
      <c r="G310">
        <v>1</v>
      </c>
      <c r="H310">
        <v>3</v>
      </c>
      <c r="I310" t="s">
        <v>540</v>
      </c>
      <c r="J310" t="s">
        <v>541</v>
      </c>
      <c r="K310" t="s">
        <v>542</v>
      </c>
      <c r="L310">
        <v>1348</v>
      </c>
      <c r="N310">
        <v>1009</v>
      </c>
      <c r="O310" t="s">
        <v>477</v>
      </c>
      <c r="P310" t="s">
        <v>477</v>
      </c>
      <c r="Q310">
        <v>1000</v>
      </c>
      <c r="X310">
        <v>1E-3</v>
      </c>
      <c r="Y310">
        <v>11500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0</v>
      </c>
      <c r="AF310" t="s">
        <v>6</v>
      </c>
      <c r="AG310">
        <v>1E-3</v>
      </c>
      <c r="AH310">
        <v>2</v>
      </c>
      <c r="AI310">
        <v>16672521</v>
      </c>
      <c r="AJ310">
        <v>360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ROW(Source!A162)</f>
        <v>162</v>
      </c>
      <c r="B311">
        <v>16672522</v>
      </c>
      <c r="C311">
        <v>16672511</v>
      </c>
      <c r="D311">
        <v>15203834</v>
      </c>
      <c r="E311">
        <v>1</v>
      </c>
      <c r="F311">
        <v>1</v>
      </c>
      <c r="G311">
        <v>1</v>
      </c>
      <c r="H311">
        <v>3</v>
      </c>
      <c r="I311" t="s">
        <v>543</v>
      </c>
      <c r="J311" t="s">
        <v>544</v>
      </c>
      <c r="K311" t="s">
        <v>545</v>
      </c>
      <c r="L311">
        <v>1346</v>
      </c>
      <c r="N311">
        <v>1009</v>
      </c>
      <c r="O311" t="s">
        <v>470</v>
      </c>
      <c r="P311" t="s">
        <v>470</v>
      </c>
      <c r="Q311">
        <v>1</v>
      </c>
      <c r="X311">
        <v>3.5999999999999997E-2</v>
      </c>
      <c r="Y311">
        <v>28.6</v>
      </c>
      <c r="Z311">
        <v>0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6</v>
      </c>
      <c r="AG311">
        <v>3.5999999999999997E-2</v>
      </c>
      <c r="AH311">
        <v>2</v>
      </c>
      <c r="AI311">
        <v>16672522</v>
      </c>
      <c r="AJ311">
        <v>361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ROW(Source!A162)</f>
        <v>162</v>
      </c>
      <c r="B312">
        <v>16672523</v>
      </c>
      <c r="C312">
        <v>16672511</v>
      </c>
      <c r="D312">
        <v>15203987</v>
      </c>
      <c r="E312">
        <v>1</v>
      </c>
      <c r="F312">
        <v>1</v>
      </c>
      <c r="G312">
        <v>1</v>
      </c>
      <c r="H312">
        <v>3</v>
      </c>
      <c r="I312" t="s">
        <v>566</v>
      </c>
      <c r="J312" t="s">
        <v>567</v>
      </c>
      <c r="K312" t="s">
        <v>568</v>
      </c>
      <c r="L312">
        <v>1346</v>
      </c>
      <c r="N312">
        <v>1009</v>
      </c>
      <c r="O312" t="s">
        <v>470</v>
      </c>
      <c r="P312" t="s">
        <v>470</v>
      </c>
      <c r="Q312">
        <v>1</v>
      </c>
      <c r="X312">
        <v>6.0000000000000001E-3</v>
      </c>
      <c r="Y312">
        <v>35.630000000000003</v>
      </c>
      <c r="Z312">
        <v>0</v>
      </c>
      <c r="AA312">
        <v>0</v>
      </c>
      <c r="AB312">
        <v>0</v>
      </c>
      <c r="AC312">
        <v>0</v>
      </c>
      <c r="AD312">
        <v>1</v>
      </c>
      <c r="AE312">
        <v>0</v>
      </c>
      <c r="AF312" t="s">
        <v>6</v>
      </c>
      <c r="AG312">
        <v>6.0000000000000001E-3</v>
      </c>
      <c r="AH312">
        <v>2</v>
      </c>
      <c r="AI312">
        <v>16672523</v>
      </c>
      <c r="AJ312">
        <v>362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ROW(Source!A162)</f>
        <v>162</v>
      </c>
      <c r="B313">
        <v>16672524</v>
      </c>
      <c r="C313">
        <v>16672511</v>
      </c>
      <c r="D313">
        <v>15217463</v>
      </c>
      <c r="E313">
        <v>1</v>
      </c>
      <c r="F313">
        <v>1</v>
      </c>
      <c r="G313">
        <v>1</v>
      </c>
      <c r="H313">
        <v>3</v>
      </c>
      <c r="I313" t="s">
        <v>619</v>
      </c>
      <c r="J313" t="s">
        <v>620</v>
      </c>
      <c r="K313" t="s">
        <v>621</v>
      </c>
      <c r="L313">
        <v>1358</v>
      </c>
      <c r="N313">
        <v>1010</v>
      </c>
      <c r="O313" t="s">
        <v>136</v>
      </c>
      <c r="P313" t="s">
        <v>136</v>
      </c>
      <c r="Q313">
        <v>10</v>
      </c>
      <c r="X313">
        <v>0.1</v>
      </c>
      <c r="Y313">
        <v>39</v>
      </c>
      <c r="Z313">
        <v>0</v>
      </c>
      <c r="AA313">
        <v>0</v>
      </c>
      <c r="AB313">
        <v>0</v>
      </c>
      <c r="AC313">
        <v>0</v>
      </c>
      <c r="AD313">
        <v>1</v>
      </c>
      <c r="AE313">
        <v>0</v>
      </c>
      <c r="AF313" t="s">
        <v>6</v>
      </c>
      <c r="AG313">
        <v>0.1</v>
      </c>
      <c r="AH313">
        <v>2</v>
      </c>
      <c r="AI313">
        <v>16672524</v>
      </c>
      <c r="AJ313">
        <v>363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ROW(Source!A162)</f>
        <v>162</v>
      </c>
      <c r="B314">
        <v>16672525</v>
      </c>
      <c r="C314">
        <v>16672511</v>
      </c>
      <c r="D314">
        <v>15164559</v>
      </c>
      <c r="E314">
        <v>17</v>
      </c>
      <c r="F314">
        <v>1</v>
      </c>
      <c r="G314">
        <v>1</v>
      </c>
      <c r="H314">
        <v>3</v>
      </c>
      <c r="I314" t="s">
        <v>481</v>
      </c>
      <c r="J314" t="s">
        <v>6</v>
      </c>
      <c r="K314" t="s">
        <v>482</v>
      </c>
      <c r="L314">
        <v>1374</v>
      </c>
      <c r="N314">
        <v>1013</v>
      </c>
      <c r="O314" t="s">
        <v>483</v>
      </c>
      <c r="P314" t="s">
        <v>483</v>
      </c>
      <c r="Q314">
        <v>1</v>
      </c>
      <c r="X314">
        <v>0.3</v>
      </c>
      <c r="Y314">
        <v>1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0</v>
      </c>
      <c r="AF314" t="s">
        <v>6</v>
      </c>
      <c r="AG314">
        <v>0.3</v>
      </c>
      <c r="AH314">
        <v>2</v>
      </c>
      <c r="AI314">
        <v>16672525</v>
      </c>
      <c r="AJ314">
        <v>366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ROW(Source!A167)</f>
        <v>167</v>
      </c>
      <c r="B315">
        <v>16670914</v>
      </c>
      <c r="C315">
        <v>16670894</v>
      </c>
      <c r="D315">
        <v>15435609</v>
      </c>
      <c r="E315">
        <v>1</v>
      </c>
      <c r="F315">
        <v>1</v>
      </c>
      <c r="G315">
        <v>1</v>
      </c>
      <c r="H315">
        <v>1</v>
      </c>
      <c r="I315" t="s">
        <v>622</v>
      </c>
      <c r="J315" t="s">
        <v>6</v>
      </c>
      <c r="K315" t="s">
        <v>623</v>
      </c>
      <c r="L315">
        <v>1191</v>
      </c>
      <c r="N315">
        <v>1013</v>
      </c>
      <c r="O315" t="s">
        <v>466</v>
      </c>
      <c r="P315" t="s">
        <v>466</v>
      </c>
      <c r="Q315">
        <v>1</v>
      </c>
      <c r="X315">
        <v>20.2</v>
      </c>
      <c r="Y315">
        <v>0</v>
      </c>
      <c r="Z315">
        <v>0</v>
      </c>
      <c r="AA315">
        <v>0</v>
      </c>
      <c r="AB315">
        <v>8.9700000000000006</v>
      </c>
      <c r="AC315">
        <v>0</v>
      </c>
      <c r="AD315">
        <v>1</v>
      </c>
      <c r="AE315">
        <v>1</v>
      </c>
      <c r="AF315" t="s">
        <v>6</v>
      </c>
      <c r="AG315">
        <v>20.2</v>
      </c>
      <c r="AH315">
        <v>2</v>
      </c>
      <c r="AI315">
        <v>16670895</v>
      </c>
      <c r="AJ315">
        <v>367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ROW(Source!A167)</f>
        <v>167</v>
      </c>
      <c r="B316">
        <v>16670915</v>
      </c>
      <c r="C316">
        <v>16670894</v>
      </c>
      <c r="D316">
        <v>15430395</v>
      </c>
      <c r="E316">
        <v>1</v>
      </c>
      <c r="F316">
        <v>1</v>
      </c>
      <c r="G316">
        <v>1</v>
      </c>
      <c r="H316">
        <v>1</v>
      </c>
      <c r="I316" t="s">
        <v>501</v>
      </c>
      <c r="J316" t="s">
        <v>6</v>
      </c>
      <c r="K316" t="s">
        <v>502</v>
      </c>
      <c r="L316">
        <v>1191</v>
      </c>
      <c r="N316">
        <v>1013</v>
      </c>
      <c r="O316" t="s">
        <v>466</v>
      </c>
      <c r="P316" t="s">
        <v>466</v>
      </c>
      <c r="Q316">
        <v>1</v>
      </c>
      <c r="X316">
        <v>0.95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1</v>
      </c>
      <c r="AE316">
        <v>2</v>
      </c>
      <c r="AF316" t="s">
        <v>6</v>
      </c>
      <c r="AG316">
        <v>0.95</v>
      </c>
      <c r="AH316">
        <v>2</v>
      </c>
      <c r="AI316">
        <v>16670896</v>
      </c>
      <c r="AJ316">
        <v>368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ROW(Source!A167)</f>
        <v>167</v>
      </c>
      <c r="B317">
        <v>16670916</v>
      </c>
      <c r="C317">
        <v>16670894</v>
      </c>
      <c r="D317">
        <v>15247680</v>
      </c>
      <c r="E317">
        <v>1</v>
      </c>
      <c r="F317">
        <v>1</v>
      </c>
      <c r="G317">
        <v>1</v>
      </c>
      <c r="H317">
        <v>2</v>
      </c>
      <c r="I317" t="s">
        <v>525</v>
      </c>
      <c r="J317" t="s">
        <v>526</v>
      </c>
      <c r="K317" t="s">
        <v>527</v>
      </c>
      <c r="L317">
        <v>1368</v>
      </c>
      <c r="N317">
        <v>1011</v>
      </c>
      <c r="O317" t="s">
        <v>506</v>
      </c>
      <c r="P317" t="s">
        <v>506</v>
      </c>
      <c r="Q317">
        <v>1</v>
      </c>
      <c r="X317">
        <v>0.43</v>
      </c>
      <c r="Y317">
        <v>0</v>
      </c>
      <c r="Z317">
        <v>111.99</v>
      </c>
      <c r="AA317">
        <v>13.5</v>
      </c>
      <c r="AB317">
        <v>0</v>
      </c>
      <c r="AC317">
        <v>0</v>
      </c>
      <c r="AD317">
        <v>1</v>
      </c>
      <c r="AE317">
        <v>0</v>
      </c>
      <c r="AF317" t="s">
        <v>6</v>
      </c>
      <c r="AG317">
        <v>0.43</v>
      </c>
      <c r="AH317">
        <v>2</v>
      </c>
      <c r="AI317">
        <v>16670897</v>
      </c>
      <c r="AJ317">
        <v>369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ROW(Source!A167)</f>
        <v>167</v>
      </c>
      <c r="B318">
        <v>16670917</v>
      </c>
      <c r="C318">
        <v>16670894</v>
      </c>
      <c r="D318">
        <v>15247878</v>
      </c>
      <c r="E318">
        <v>1</v>
      </c>
      <c r="F318">
        <v>1</v>
      </c>
      <c r="G318">
        <v>1</v>
      </c>
      <c r="H318">
        <v>2</v>
      </c>
      <c r="I318" t="s">
        <v>588</v>
      </c>
      <c r="J318" t="s">
        <v>589</v>
      </c>
      <c r="K318" t="s">
        <v>590</v>
      </c>
      <c r="L318">
        <v>1368</v>
      </c>
      <c r="N318">
        <v>1011</v>
      </c>
      <c r="O318" t="s">
        <v>506</v>
      </c>
      <c r="P318" t="s">
        <v>506</v>
      </c>
      <c r="Q318">
        <v>1</v>
      </c>
      <c r="X318">
        <v>0.63</v>
      </c>
      <c r="Y318">
        <v>0</v>
      </c>
      <c r="Z318">
        <v>1.7</v>
      </c>
      <c r="AA318">
        <v>0</v>
      </c>
      <c r="AB318">
        <v>0</v>
      </c>
      <c r="AC318">
        <v>0</v>
      </c>
      <c r="AD318">
        <v>1</v>
      </c>
      <c r="AE318">
        <v>0</v>
      </c>
      <c r="AF318" t="s">
        <v>6</v>
      </c>
      <c r="AG318">
        <v>0.63</v>
      </c>
      <c r="AH318">
        <v>2</v>
      </c>
      <c r="AI318">
        <v>16670898</v>
      </c>
      <c r="AJ318">
        <v>370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ROW(Source!A167)</f>
        <v>167</v>
      </c>
      <c r="B319">
        <v>16670918</v>
      </c>
      <c r="C319">
        <v>16670894</v>
      </c>
      <c r="D319">
        <v>15249073</v>
      </c>
      <c r="E319">
        <v>1</v>
      </c>
      <c r="F319">
        <v>1</v>
      </c>
      <c r="G319">
        <v>1</v>
      </c>
      <c r="H319">
        <v>2</v>
      </c>
      <c r="I319" t="s">
        <v>528</v>
      </c>
      <c r="J319" t="s">
        <v>529</v>
      </c>
      <c r="K319" t="s">
        <v>530</v>
      </c>
      <c r="L319">
        <v>1368</v>
      </c>
      <c r="N319">
        <v>1011</v>
      </c>
      <c r="O319" t="s">
        <v>506</v>
      </c>
      <c r="P319" t="s">
        <v>506</v>
      </c>
      <c r="Q319">
        <v>1</v>
      </c>
      <c r="X319">
        <v>0.52</v>
      </c>
      <c r="Y319">
        <v>0</v>
      </c>
      <c r="Z319">
        <v>65.709999999999994</v>
      </c>
      <c r="AA319">
        <v>11.6</v>
      </c>
      <c r="AB319">
        <v>0</v>
      </c>
      <c r="AC319">
        <v>0</v>
      </c>
      <c r="AD319">
        <v>1</v>
      </c>
      <c r="AE319">
        <v>0</v>
      </c>
      <c r="AF319" t="s">
        <v>6</v>
      </c>
      <c r="AG319">
        <v>0.52</v>
      </c>
      <c r="AH319">
        <v>2</v>
      </c>
      <c r="AI319">
        <v>16670899</v>
      </c>
      <c r="AJ319">
        <v>371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ROW(Source!A167)</f>
        <v>167</v>
      </c>
      <c r="B320">
        <v>16670919</v>
      </c>
      <c r="C320">
        <v>16670894</v>
      </c>
      <c r="D320">
        <v>15169932</v>
      </c>
      <c r="E320">
        <v>1</v>
      </c>
      <c r="F320">
        <v>1</v>
      </c>
      <c r="G320">
        <v>1</v>
      </c>
      <c r="H320">
        <v>3</v>
      </c>
      <c r="I320" t="s">
        <v>624</v>
      </c>
      <c r="J320" t="s">
        <v>625</v>
      </c>
      <c r="K320" t="s">
        <v>626</v>
      </c>
      <c r="L320">
        <v>1346</v>
      </c>
      <c r="N320">
        <v>1009</v>
      </c>
      <c r="O320" t="s">
        <v>470</v>
      </c>
      <c r="P320" t="s">
        <v>470</v>
      </c>
      <c r="Q320">
        <v>1</v>
      </c>
      <c r="X320">
        <v>3.56E-2</v>
      </c>
      <c r="Y320">
        <v>28.22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6</v>
      </c>
      <c r="AG320">
        <v>3.56E-2</v>
      </c>
      <c r="AH320">
        <v>2</v>
      </c>
      <c r="AI320">
        <v>16670900</v>
      </c>
      <c r="AJ320">
        <v>372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ROW(Source!A167)</f>
        <v>167</v>
      </c>
      <c r="B321">
        <v>16670920</v>
      </c>
      <c r="C321">
        <v>16670894</v>
      </c>
      <c r="D321">
        <v>15169934</v>
      </c>
      <c r="E321">
        <v>1</v>
      </c>
      <c r="F321">
        <v>1</v>
      </c>
      <c r="G321">
        <v>1</v>
      </c>
      <c r="H321">
        <v>3</v>
      </c>
      <c r="I321" t="s">
        <v>627</v>
      </c>
      <c r="J321" t="s">
        <v>628</v>
      </c>
      <c r="K321" t="s">
        <v>629</v>
      </c>
      <c r="L321">
        <v>1346</v>
      </c>
      <c r="N321">
        <v>1009</v>
      </c>
      <c r="O321" t="s">
        <v>470</v>
      </c>
      <c r="P321" t="s">
        <v>470</v>
      </c>
      <c r="Q321">
        <v>1</v>
      </c>
      <c r="X321">
        <v>0.58399999999999996</v>
      </c>
      <c r="Y321">
        <v>26.32</v>
      </c>
      <c r="Z321">
        <v>0</v>
      </c>
      <c r="AA321">
        <v>0</v>
      </c>
      <c r="AB321">
        <v>0</v>
      </c>
      <c r="AC321">
        <v>0</v>
      </c>
      <c r="AD321">
        <v>1</v>
      </c>
      <c r="AE321">
        <v>0</v>
      </c>
      <c r="AF321" t="s">
        <v>6</v>
      </c>
      <c r="AG321">
        <v>0.58399999999999996</v>
      </c>
      <c r="AH321">
        <v>2</v>
      </c>
      <c r="AI321">
        <v>16670901</v>
      </c>
      <c r="AJ321">
        <v>373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ROW(Source!A167)</f>
        <v>167</v>
      </c>
      <c r="B322">
        <v>16670921</v>
      </c>
      <c r="C322">
        <v>16670894</v>
      </c>
      <c r="D322">
        <v>15170861</v>
      </c>
      <c r="E322">
        <v>1</v>
      </c>
      <c r="F322">
        <v>1</v>
      </c>
      <c r="G322">
        <v>1</v>
      </c>
      <c r="H322">
        <v>3</v>
      </c>
      <c r="I322" t="s">
        <v>630</v>
      </c>
      <c r="J322" t="s">
        <v>631</v>
      </c>
      <c r="K322" t="s">
        <v>632</v>
      </c>
      <c r="L322">
        <v>1301</v>
      </c>
      <c r="N322">
        <v>1003</v>
      </c>
      <c r="O322" t="s">
        <v>331</v>
      </c>
      <c r="P322" t="s">
        <v>331</v>
      </c>
      <c r="Q322">
        <v>1</v>
      </c>
      <c r="X322">
        <v>1</v>
      </c>
      <c r="Y322">
        <v>10.7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0</v>
      </c>
      <c r="AF322" t="s">
        <v>6</v>
      </c>
      <c r="AG322">
        <v>1</v>
      </c>
      <c r="AH322">
        <v>2</v>
      </c>
      <c r="AI322">
        <v>16670902</v>
      </c>
      <c r="AJ322">
        <v>374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ROW(Source!A167)</f>
        <v>167</v>
      </c>
      <c r="B323">
        <v>16670922</v>
      </c>
      <c r="C323">
        <v>16670894</v>
      </c>
      <c r="D323">
        <v>15195044</v>
      </c>
      <c r="E323">
        <v>1</v>
      </c>
      <c r="F323">
        <v>1</v>
      </c>
      <c r="G323">
        <v>1</v>
      </c>
      <c r="H323">
        <v>3</v>
      </c>
      <c r="I323" t="s">
        <v>633</v>
      </c>
      <c r="J323" t="s">
        <v>634</v>
      </c>
      <c r="K323" t="s">
        <v>635</v>
      </c>
      <c r="L323">
        <v>1346</v>
      </c>
      <c r="N323">
        <v>1009</v>
      </c>
      <c r="O323" t="s">
        <v>470</v>
      </c>
      <c r="P323" t="s">
        <v>470</v>
      </c>
      <c r="Q323">
        <v>1</v>
      </c>
      <c r="X323">
        <v>0.01</v>
      </c>
      <c r="Y323">
        <v>114.22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0</v>
      </c>
      <c r="AF323" t="s">
        <v>6</v>
      </c>
      <c r="AG323">
        <v>0.01</v>
      </c>
      <c r="AH323">
        <v>2</v>
      </c>
      <c r="AI323">
        <v>16670903</v>
      </c>
      <c r="AJ323">
        <v>375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ROW(Source!A167)</f>
        <v>167</v>
      </c>
      <c r="B324">
        <v>16670923</v>
      </c>
      <c r="C324">
        <v>16670894</v>
      </c>
      <c r="D324">
        <v>15204100</v>
      </c>
      <c r="E324">
        <v>1</v>
      </c>
      <c r="F324">
        <v>1</v>
      </c>
      <c r="G324">
        <v>1</v>
      </c>
      <c r="H324">
        <v>3</v>
      </c>
      <c r="I324" t="s">
        <v>636</v>
      </c>
      <c r="J324" t="s">
        <v>637</v>
      </c>
      <c r="K324" t="s">
        <v>638</v>
      </c>
      <c r="L324">
        <v>1348</v>
      </c>
      <c r="N324">
        <v>1009</v>
      </c>
      <c r="O324" t="s">
        <v>477</v>
      </c>
      <c r="P324" t="s">
        <v>477</v>
      </c>
      <c r="Q324">
        <v>1000</v>
      </c>
      <c r="X324">
        <v>2.0000000000000002E-5</v>
      </c>
      <c r="Y324">
        <v>28300.400000000001</v>
      </c>
      <c r="Z324">
        <v>0</v>
      </c>
      <c r="AA324">
        <v>0</v>
      </c>
      <c r="AB324">
        <v>0</v>
      </c>
      <c r="AC324">
        <v>0</v>
      </c>
      <c r="AD324">
        <v>1</v>
      </c>
      <c r="AE324">
        <v>0</v>
      </c>
      <c r="AF324" t="s">
        <v>6</v>
      </c>
      <c r="AG324">
        <v>2.0000000000000002E-5</v>
      </c>
      <c r="AH324">
        <v>2</v>
      </c>
      <c r="AI324">
        <v>16670904</v>
      </c>
      <c r="AJ324">
        <v>376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ROW(Source!A167)</f>
        <v>167</v>
      </c>
      <c r="B325">
        <v>16670924</v>
      </c>
      <c r="C325">
        <v>16670894</v>
      </c>
      <c r="D325">
        <v>15219322</v>
      </c>
      <c r="E325">
        <v>1</v>
      </c>
      <c r="F325">
        <v>1</v>
      </c>
      <c r="G325">
        <v>1</v>
      </c>
      <c r="H325">
        <v>3</v>
      </c>
      <c r="I325" t="s">
        <v>639</v>
      </c>
      <c r="J325" t="s">
        <v>640</v>
      </c>
      <c r="K325" t="s">
        <v>641</v>
      </c>
      <c r="L325">
        <v>1355</v>
      </c>
      <c r="N325">
        <v>1010</v>
      </c>
      <c r="O325" t="s">
        <v>371</v>
      </c>
      <c r="P325" t="s">
        <v>371</v>
      </c>
      <c r="Q325">
        <v>100</v>
      </c>
      <c r="X325">
        <v>0.04</v>
      </c>
      <c r="Y325">
        <v>365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6</v>
      </c>
      <c r="AG325">
        <v>0.04</v>
      </c>
      <c r="AH325">
        <v>2</v>
      </c>
      <c r="AI325">
        <v>16670905</v>
      </c>
      <c r="AJ325">
        <v>377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ROW(Source!A167)</f>
        <v>167</v>
      </c>
      <c r="B326">
        <v>16670925</v>
      </c>
      <c r="C326">
        <v>16670894</v>
      </c>
      <c r="D326">
        <v>15164559</v>
      </c>
      <c r="E326">
        <v>17</v>
      </c>
      <c r="F326">
        <v>1</v>
      </c>
      <c r="G326">
        <v>1</v>
      </c>
      <c r="H326">
        <v>3</v>
      </c>
      <c r="I326" t="s">
        <v>481</v>
      </c>
      <c r="J326" t="s">
        <v>6</v>
      </c>
      <c r="K326" t="s">
        <v>482</v>
      </c>
      <c r="L326">
        <v>1374</v>
      </c>
      <c r="N326">
        <v>1013</v>
      </c>
      <c r="O326" t="s">
        <v>483</v>
      </c>
      <c r="P326" t="s">
        <v>483</v>
      </c>
      <c r="Q326">
        <v>1</v>
      </c>
      <c r="X326">
        <v>3.62</v>
      </c>
      <c r="Y326">
        <v>1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0</v>
      </c>
      <c r="AF326" t="s">
        <v>6</v>
      </c>
      <c r="AG326">
        <v>3.62</v>
      </c>
      <c r="AH326">
        <v>2</v>
      </c>
      <c r="AI326">
        <v>16670906</v>
      </c>
      <c r="AJ326">
        <v>379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ROW(Source!A168)</f>
        <v>168</v>
      </c>
      <c r="B327">
        <v>16670914</v>
      </c>
      <c r="C327">
        <v>16670894</v>
      </c>
      <c r="D327">
        <v>15435609</v>
      </c>
      <c r="E327">
        <v>1</v>
      </c>
      <c r="F327">
        <v>1</v>
      </c>
      <c r="G327">
        <v>1</v>
      </c>
      <c r="H327">
        <v>1</v>
      </c>
      <c r="I327" t="s">
        <v>622</v>
      </c>
      <c r="J327" t="s">
        <v>6</v>
      </c>
      <c r="K327" t="s">
        <v>623</v>
      </c>
      <c r="L327">
        <v>1191</v>
      </c>
      <c r="N327">
        <v>1013</v>
      </c>
      <c r="O327" t="s">
        <v>466</v>
      </c>
      <c r="P327" t="s">
        <v>466</v>
      </c>
      <c r="Q327">
        <v>1</v>
      </c>
      <c r="X327">
        <v>20.2</v>
      </c>
      <c r="Y327">
        <v>0</v>
      </c>
      <c r="Z327">
        <v>0</v>
      </c>
      <c r="AA327">
        <v>0</v>
      </c>
      <c r="AB327">
        <v>8.9700000000000006</v>
      </c>
      <c r="AC327">
        <v>0</v>
      </c>
      <c r="AD327">
        <v>1</v>
      </c>
      <c r="AE327">
        <v>1</v>
      </c>
      <c r="AF327" t="s">
        <v>6</v>
      </c>
      <c r="AG327">
        <v>20.2</v>
      </c>
      <c r="AH327">
        <v>2</v>
      </c>
      <c r="AI327">
        <v>16670895</v>
      </c>
      <c r="AJ327">
        <v>386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ROW(Source!A168)</f>
        <v>168</v>
      </c>
      <c r="B328">
        <v>16670915</v>
      </c>
      <c r="C328">
        <v>16670894</v>
      </c>
      <c r="D328">
        <v>15430395</v>
      </c>
      <c r="E328">
        <v>1</v>
      </c>
      <c r="F328">
        <v>1</v>
      </c>
      <c r="G328">
        <v>1</v>
      </c>
      <c r="H328">
        <v>1</v>
      </c>
      <c r="I328" t="s">
        <v>501</v>
      </c>
      <c r="J328" t="s">
        <v>6</v>
      </c>
      <c r="K328" t="s">
        <v>502</v>
      </c>
      <c r="L328">
        <v>1191</v>
      </c>
      <c r="N328">
        <v>1013</v>
      </c>
      <c r="O328" t="s">
        <v>466</v>
      </c>
      <c r="P328" t="s">
        <v>466</v>
      </c>
      <c r="Q328">
        <v>1</v>
      </c>
      <c r="X328">
        <v>0.95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2</v>
      </c>
      <c r="AF328" t="s">
        <v>6</v>
      </c>
      <c r="AG328">
        <v>0.95</v>
      </c>
      <c r="AH328">
        <v>2</v>
      </c>
      <c r="AI328">
        <v>16670896</v>
      </c>
      <c r="AJ328">
        <v>387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ROW(Source!A168)</f>
        <v>168</v>
      </c>
      <c r="B329">
        <v>16670916</v>
      </c>
      <c r="C329">
        <v>16670894</v>
      </c>
      <c r="D329">
        <v>15247680</v>
      </c>
      <c r="E329">
        <v>1</v>
      </c>
      <c r="F329">
        <v>1</v>
      </c>
      <c r="G329">
        <v>1</v>
      </c>
      <c r="H329">
        <v>2</v>
      </c>
      <c r="I329" t="s">
        <v>525</v>
      </c>
      <c r="J329" t="s">
        <v>526</v>
      </c>
      <c r="K329" t="s">
        <v>527</v>
      </c>
      <c r="L329">
        <v>1368</v>
      </c>
      <c r="N329">
        <v>1011</v>
      </c>
      <c r="O329" t="s">
        <v>506</v>
      </c>
      <c r="P329" t="s">
        <v>506</v>
      </c>
      <c r="Q329">
        <v>1</v>
      </c>
      <c r="X329">
        <v>0.43</v>
      </c>
      <c r="Y329">
        <v>0</v>
      </c>
      <c r="Z329">
        <v>111.99</v>
      </c>
      <c r="AA329">
        <v>13.5</v>
      </c>
      <c r="AB329">
        <v>0</v>
      </c>
      <c r="AC329">
        <v>0</v>
      </c>
      <c r="AD329">
        <v>1</v>
      </c>
      <c r="AE329">
        <v>0</v>
      </c>
      <c r="AF329" t="s">
        <v>6</v>
      </c>
      <c r="AG329">
        <v>0.43</v>
      </c>
      <c r="AH329">
        <v>2</v>
      </c>
      <c r="AI329">
        <v>16670897</v>
      </c>
      <c r="AJ329">
        <v>388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ROW(Source!A168)</f>
        <v>168</v>
      </c>
      <c r="B330">
        <v>16670917</v>
      </c>
      <c r="C330">
        <v>16670894</v>
      </c>
      <c r="D330">
        <v>15247878</v>
      </c>
      <c r="E330">
        <v>1</v>
      </c>
      <c r="F330">
        <v>1</v>
      </c>
      <c r="G330">
        <v>1</v>
      </c>
      <c r="H330">
        <v>2</v>
      </c>
      <c r="I330" t="s">
        <v>588</v>
      </c>
      <c r="J330" t="s">
        <v>589</v>
      </c>
      <c r="K330" t="s">
        <v>590</v>
      </c>
      <c r="L330">
        <v>1368</v>
      </c>
      <c r="N330">
        <v>1011</v>
      </c>
      <c r="O330" t="s">
        <v>506</v>
      </c>
      <c r="P330" t="s">
        <v>506</v>
      </c>
      <c r="Q330">
        <v>1</v>
      </c>
      <c r="X330">
        <v>0.63</v>
      </c>
      <c r="Y330">
        <v>0</v>
      </c>
      <c r="Z330">
        <v>1.7</v>
      </c>
      <c r="AA330">
        <v>0</v>
      </c>
      <c r="AB330">
        <v>0</v>
      </c>
      <c r="AC330">
        <v>0</v>
      </c>
      <c r="AD330">
        <v>1</v>
      </c>
      <c r="AE330">
        <v>0</v>
      </c>
      <c r="AF330" t="s">
        <v>6</v>
      </c>
      <c r="AG330">
        <v>0.63</v>
      </c>
      <c r="AH330">
        <v>2</v>
      </c>
      <c r="AI330">
        <v>16670898</v>
      </c>
      <c r="AJ330">
        <v>389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ROW(Source!A168)</f>
        <v>168</v>
      </c>
      <c r="B331">
        <v>16670918</v>
      </c>
      <c r="C331">
        <v>16670894</v>
      </c>
      <c r="D331">
        <v>15249073</v>
      </c>
      <c r="E331">
        <v>1</v>
      </c>
      <c r="F331">
        <v>1</v>
      </c>
      <c r="G331">
        <v>1</v>
      </c>
      <c r="H331">
        <v>2</v>
      </c>
      <c r="I331" t="s">
        <v>528</v>
      </c>
      <c r="J331" t="s">
        <v>529</v>
      </c>
      <c r="K331" t="s">
        <v>530</v>
      </c>
      <c r="L331">
        <v>1368</v>
      </c>
      <c r="N331">
        <v>1011</v>
      </c>
      <c r="O331" t="s">
        <v>506</v>
      </c>
      <c r="P331" t="s">
        <v>506</v>
      </c>
      <c r="Q331">
        <v>1</v>
      </c>
      <c r="X331">
        <v>0.52</v>
      </c>
      <c r="Y331">
        <v>0</v>
      </c>
      <c r="Z331">
        <v>65.709999999999994</v>
      </c>
      <c r="AA331">
        <v>11.6</v>
      </c>
      <c r="AB331">
        <v>0</v>
      </c>
      <c r="AC331">
        <v>0</v>
      </c>
      <c r="AD331">
        <v>1</v>
      </c>
      <c r="AE331">
        <v>0</v>
      </c>
      <c r="AF331" t="s">
        <v>6</v>
      </c>
      <c r="AG331">
        <v>0.52</v>
      </c>
      <c r="AH331">
        <v>2</v>
      </c>
      <c r="AI331">
        <v>16670899</v>
      </c>
      <c r="AJ331">
        <v>390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ROW(Source!A168)</f>
        <v>168</v>
      </c>
      <c r="B332">
        <v>16670919</v>
      </c>
      <c r="C332">
        <v>16670894</v>
      </c>
      <c r="D332">
        <v>15169932</v>
      </c>
      <c r="E332">
        <v>1</v>
      </c>
      <c r="F332">
        <v>1</v>
      </c>
      <c r="G332">
        <v>1</v>
      </c>
      <c r="H332">
        <v>3</v>
      </c>
      <c r="I332" t="s">
        <v>624</v>
      </c>
      <c r="J332" t="s">
        <v>625</v>
      </c>
      <c r="K332" t="s">
        <v>626</v>
      </c>
      <c r="L332">
        <v>1346</v>
      </c>
      <c r="N332">
        <v>1009</v>
      </c>
      <c r="O332" t="s">
        <v>470</v>
      </c>
      <c r="P332" t="s">
        <v>470</v>
      </c>
      <c r="Q332">
        <v>1</v>
      </c>
      <c r="X332">
        <v>3.56E-2</v>
      </c>
      <c r="Y332">
        <v>28.22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6</v>
      </c>
      <c r="AG332">
        <v>3.56E-2</v>
      </c>
      <c r="AH332">
        <v>2</v>
      </c>
      <c r="AI332">
        <v>16670900</v>
      </c>
      <c r="AJ332">
        <v>391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ROW(Source!A168)</f>
        <v>168</v>
      </c>
      <c r="B333">
        <v>16670920</v>
      </c>
      <c r="C333">
        <v>16670894</v>
      </c>
      <c r="D333">
        <v>15169934</v>
      </c>
      <c r="E333">
        <v>1</v>
      </c>
      <c r="F333">
        <v>1</v>
      </c>
      <c r="G333">
        <v>1</v>
      </c>
      <c r="H333">
        <v>3</v>
      </c>
      <c r="I333" t="s">
        <v>627</v>
      </c>
      <c r="J333" t="s">
        <v>628</v>
      </c>
      <c r="K333" t="s">
        <v>629</v>
      </c>
      <c r="L333">
        <v>1346</v>
      </c>
      <c r="N333">
        <v>1009</v>
      </c>
      <c r="O333" t="s">
        <v>470</v>
      </c>
      <c r="P333" t="s">
        <v>470</v>
      </c>
      <c r="Q333">
        <v>1</v>
      </c>
      <c r="X333">
        <v>0.58399999999999996</v>
      </c>
      <c r="Y333">
        <v>26.32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0</v>
      </c>
      <c r="AF333" t="s">
        <v>6</v>
      </c>
      <c r="AG333">
        <v>0.58399999999999996</v>
      </c>
      <c r="AH333">
        <v>2</v>
      </c>
      <c r="AI333">
        <v>16670901</v>
      </c>
      <c r="AJ333">
        <v>392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ROW(Source!A168)</f>
        <v>168</v>
      </c>
      <c r="B334">
        <v>16670921</v>
      </c>
      <c r="C334">
        <v>16670894</v>
      </c>
      <c r="D334">
        <v>15170861</v>
      </c>
      <c r="E334">
        <v>1</v>
      </c>
      <c r="F334">
        <v>1</v>
      </c>
      <c r="G334">
        <v>1</v>
      </c>
      <c r="H334">
        <v>3</v>
      </c>
      <c r="I334" t="s">
        <v>630</v>
      </c>
      <c r="J334" t="s">
        <v>631</v>
      </c>
      <c r="K334" t="s">
        <v>632</v>
      </c>
      <c r="L334">
        <v>1301</v>
      </c>
      <c r="N334">
        <v>1003</v>
      </c>
      <c r="O334" t="s">
        <v>331</v>
      </c>
      <c r="P334" t="s">
        <v>331</v>
      </c>
      <c r="Q334">
        <v>1</v>
      </c>
      <c r="X334">
        <v>1</v>
      </c>
      <c r="Y334">
        <v>10.7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0</v>
      </c>
      <c r="AF334" t="s">
        <v>6</v>
      </c>
      <c r="AG334">
        <v>1</v>
      </c>
      <c r="AH334">
        <v>2</v>
      </c>
      <c r="AI334">
        <v>16670902</v>
      </c>
      <c r="AJ334">
        <v>393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ROW(Source!A168)</f>
        <v>168</v>
      </c>
      <c r="B335">
        <v>16670922</v>
      </c>
      <c r="C335">
        <v>16670894</v>
      </c>
      <c r="D335">
        <v>15195044</v>
      </c>
      <c r="E335">
        <v>1</v>
      </c>
      <c r="F335">
        <v>1</v>
      </c>
      <c r="G335">
        <v>1</v>
      </c>
      <c r="H335">
        <v>3</v>
      </c>
      <c r="I335" t="s">
        <v>633</v>
      </c>
      <c r="J335" t="s">
        <v>634</v>
      </c>
      <c r="K335" t="s">
        <v>635</v>
      </c>
      <c r="L335">
        <v>1346</v>
      </c>
      <c r="N335">
        <v>1009</v>
      </c>
      <c r="O335" t="s">
        <v>470</v>
      </c>
      <c r="P335" t="s">
        <v>470</v>
      </c>
      <c r="Q335">
        <v>1</v>
      </c>
      <c r="X335">
        <v>0.01</v>
      </c>
      <c r="Y335">
        <v>114.22</v>
      </c>
      <c r="Z335">
        <v>0</v>
      </c>
      <c r="AA335">
        <v>0</v>
      </c>
      <c r="AB335">
        <v>0</v>
      </c>
      <c r="AC335">
        <v>0</v>
      </c>
      <c r="AD335">
        <v>1</v>
      </c>
      <c r="AE335">
        <v>0</v>
      </c>
      <c r="AF335" t="s">
        <v>6</v>
      </c>
      <c r="AG335">
        <v>0.01</v>
      </c>
      <c r="AH335">
        <v>2</v>
      </c>
      <c r="AI335">
        <v>16670903</v>
      </c>
      <c r="AJ335">
        <v>394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ROW(Source!A168)</f>
        <v>168</v>
      </c>
      <c r="B336">
        <v>16670923</v>
      </c>
      <c r="C336">
        <v>16670894</v>
      </c>
      <c r="D336">
        <v>15204100</v>
      </c>
      <c r="E336">
        <v>1</v>
      </c>
      <c r="F336">
        <v>1</v>
      </c>
      <c r="G336">
        <v>1</v>
      </c>
      <c r="H336">
        <v>3</v>
      </c>
      <c r="I336" t="s">
        <v>636</v>
      </c>
      <c r="J336" t="s">
        <v>637</v>
      </c>
      <c r="K336" t="s">
        <v>638</v>
      </c>
      <c r="L336">
        <v>1348</v>
      </c>
      <c r="N336">
        <v>1009</v>
      </c>
      <c r="O336" t="s">
        <v>477</v>
      </c>
      <c r="P336" t="s">
        <v>477</v>
      </c>
      <c r="Q336">
        <v>1000</v>
      </c>
      <c r="X336">
        <v>2.0000000000000002E-5</v>
      </c>
      <c r="Y336">
        <v>28300.400000000001</v>
      </c>
      <c r="Z336">
        <v>0</v>
      </c>
      <c r="AA336">
        <v>0</v>
      </c>
      <c r="AB336">
        <v>0</v>
      </c>
      <c r="AC336">
        <v>0</v>
      </c>
      <c r="AD336">
        <v>1</v>
      </c>
      <c r="AE336">
        <v>0</v>
      </c>
      <c r="AF336" t="s">
        <v>6</v>
      </c>
      <c r="AG336">
        <v>2.0000000000000002E-5</v>
      </c>
      <c r="AH336">
        <v>2</v>
      </c>
      <c r="AI336">
        <v>16670904</v>
      </c>
      <c r="AJ336">
        <v>395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ROW(Source!A168)</f>
        <v>168</v>
      </c>
      <c r="B337">
        <v>16670924</v>
      </c>
      <c r="C337">
        <v>16670894</v>
      </c>
      <c r="D337">
        <v>15219322</v>
      </c>
      <c r="E337">
        <v>1</v>
      </c>
      <c r="F337">
        <v>1</v>
      </c>
      <c r="G337">
        <v>1</v>
      </c>
      <c r="H337">
        <v>3</v>
      </c>
      <c r="I337" t="s">
        <v>639</v>
      </c>
      <c r="J337" t="s">
        <v>640</v>
      </c>
      <c r="K337" t="s">
        <v>641</v>
      </c>
      <c r="L337">
        <v>1355</v>
      </c>
      <c r="N337">
        <v>1010</v>
      </c>
      <c r="O337" t="s">
        <v>371</v>
      </c>
      <c r="P337" t="s">
        <v>371</v>
      </c>
      <c r="Q337">
        <v>100</v>
      </c>
      <c r="X337">
        <v>0.04</v>
      </c>
      <c r="Y337">
        <v>365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6</v>
      </c>
      <c r="AG337">
        <v>0.04</v>
      </c>
      <c r="AH337">
        <v>2</v>
      </c>
      <c r="AI337">
        <v>16670905</v>
      </c>
      <c r="AJ337">
        <v>396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ROW(Source!A168)</f>
        <v>168</v>
      </c>
      <c r="B338">
        <v>16670925</v>
      </c>
      <c r="C338">
        <v>16670894</v>
      </c>
      <c r="D338">
        <v>15164559</v>
      </c>
      <c r="E338">
        <v>17</v>
      </c>
      <c r="F338">
        <v>1</v>
      </c>
      <c r="G338">
        <v>1</v>
      </c>
      <c r="H338">
        <v>3</v>
      </c>
      <c r="I338" t="s">
        <v>481</v>
      </c>
      <c r="J338" t="s">
        <v>6</v>
      </c>
      <c r="K338" t="s">
        <v>482</v>
      </c>
      <c r="L338">
        <v>1374</v>
      </c>
      <c r="N338">
        <v>1013</v>
      </c>
      <c r="O338" t="s">
        <v>483</v>
      </c>
      <c r="P338" t="s">
        <v>483</v>
      </c>
      <c r="Q338">
        <v>1</v>
      </c>
      <c r="X338">
        <v>3.62</v>
      </c>
      <c r="Y338">
        <v>1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0</v>
      </c>
      <c r="AF338" t="s">
        <v>6</v>
      </c>
      <c r="AG338">
        <v>3.62</v>
      </c>
      <c r="AH338">
        <v>2</v>
      </c>
      <c r="AI338">
        <v>16670906</v>
      </c>
      <c r="AJ338">
        <v>398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ROW(Source!A220)</f>
        <v>220</v>
      </c>
      <c r="B339">
        <v>16670945</v>
      </c>
      <c r="C339">
        <v>16670933</v>
      </c>
      <c r="D339">
        <v>15430397</v>
      </c>
      <c r="E339">
        <v>1</v>
      </c>
      <c r="F339">
        <v>1</v>
      </c>
      <c r="G339">
        <v>1</v>
      </c>
      <c r="H339">
        <v>1</v>
      </c>
      <c r="I339" t="s">
        <v>642</v>
      </c>
      <c r="J339" t="s">
        <v>6</v>
      </c>
      <c r="K339" t="s">
        <v>643</v>
      </c>
      <c r="L339">
        <v>1191</v>
      </c>
      <c r="N339">
        <v>1013</v>
      </c>
      <c r="O339" t="s">
        <v>466</v>
      </c>
      <c r="P339" t="s">
        <v>466</v>
      </c>
      <c r="Q339">
        <v>1</v>
      </c>
      <c r="X339">
        <v>4.49</v>
      </c>
      <c r="Y339">
        <v>0</v>
      </c>
      <c r="Z339">
        <v>0</v>
      </c>
      <c r="AA339">
        <v>0</v>
      </c>
      <c r="AB339">
        <v>9.4</v>
      </c>
      <c r="AC339">
        <v>0</v>
      </c>
      <c r="AD339">
        <v>1</v>
      </c>
      <c r="AE339">
        <v>1</v>
      </c>
      <c r="AF339" t="s">
        <v>6</v>
      </c>
      <c r="AG339">
        <v>4.49</v>
      </c>
      <c r="AH339">
        <v>2</v>
      </c>
      <c r="AI339">
        <v>16670934</v>
      </c>
      <c r="AJ339">
        <v>405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ROW(Source!A220)</f>
        <v>220</v>
      </c>
      <c r="B340">
        <v>16670946</v>
      </c>
      <c r="C340">
        <v>16670933</v>
      </c>
      <c r="D340">
        <v>15430395</v>
      </c>
      <c r="E340">
        <v>1</v>
      </c>
      <c r="F340">
        <v>1</v>
      </c>
      <c r="G340">
        <v>1</v>
      </c>
      <c r="H340">
        <v>1</v>
      </c>
      <c r="I340" t="s">
        <v>501</v>
      </c>
      <c r="J340" t="s">
        <v>6</v>
      </c>
      <c r="K340" t="s">
        <v>502</v>
      </c>
      <c r="L340">
        <v>1191</v>
      </c>
      <c r="N340">
        <v>1013</v>
      </c>
      <c r="O340" t="s">
        <v>466</v>
      </c>
      <c r="P340" t="s">
        <v>466</v>
      </c>
      <c r="Q340">
        <v>1</v>
      </c>
      <c r="X340">
        <v>0.02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2</v>
      </c>
      <c r="AF340" t="s">
        <v>6</v>
      </c>
      <c r="AG340">
        <v>0.02</v>
      </c>
      <c r="AH340">
        <v>2</v>
      </c>
      <c r="AI340">
        <v>16670935</v>
      </c>
      <c r="AJ340">
        <v>406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ROW(Source!A220)</f>
        <v>220</v>
      </c>
      <c r="B341">
        <v>16670947</v>
      </c>
      <c r="C341">
        <v>16670933</v>
      </c>
      <c r="D341">
        <v>15247680</v>
      </c>
      <c r="E341">
        <v>1</v>
      </c>
      <c r="F341">
        <v>1</v>
      </c>
      <c r="G341">
        <v>1</v>
      </c>
      <c r="H341">
        <v>2</v>
      </c>
      <c r="I341" t="s">
        <v>525</v>
      </c>
      <c r="J341" t="s">
        <v>526</v>
      </c>
      <c r="K341" t="s">
        <v>527</v>
      </c>
      <c r="L341">
        <v>1368</v>
      </c>
      <c r="N341">
        <v>1011</v>
      </c>
      <c r="O341" t="s">
        <v>506</v>
      </c>
      <c r="P341" t="s">
        <v>506</v>
      </c>
      <c r="Q341">
        <v>1</v>
      </c>
      <c r="X341">
        <v>0.01</v>
      </c>
      <c r="Y341">
        <v>0</v>
      </c>
      <c r="Z341">
        <v>111.99</v>
      </c>
      <c r="AA341">
        <v>13.5</v>
      </c>
      <c r="AB341">
        <v>0</v>
      </c>
      <c r="AC341">
        <v>0</v>
      </c>
      <c r="AD341">
        <v>1</v>
      </c>
      <c r="AE341">
        <v>0</v>
      </c>
      <c r="AF341" t="s">
        <v>6</v>
      </c>
      <c r="AG341">
        <v>0.01</v>
      </c>
      <c r="AH341">
        <v>2</v>
      </c>
      <c r="AI341">
        <v>16670936</v>
      </c>
      <c r="AJ341">
        <v>407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ROW(Source!A220)</f>
        <v>220</v>
      </c>
      <c r="B342">
        <v>16670948</v>
      </c>
      <c r="C342">
        <v>16670933</v>
      </c>
      <c r="D342">
        <v>15249073</v>
      </c>
      <c r="E342">
        <v>1</v>
      </c>
      <c r="F342">
        <v>1</v>
      </c>
      <c r="G342">
        <v>1</v>
      </c>
      <c r="H342">
        <v>2</v>
      </c>
      <c r="I342" t="s">
        <v>528</v>
      </c>
      <c r="J342" t="s">
        <v>529</v>
      </c>
      <c r="K342" t="s">
        <v>530</v>
      </c>
      <c r="L342">
        <v>1368</v>
      </c>
      <c r="N342">
        <v>1011</v>
      </c>
      <c r="O342" t="s">
        <v>506</v>
      </c>
      <c r="P342" t="s">
        <v>506</v>
      </c>
      <c r="Q342">
        <v>1</v>
      </c>
      <c r="X342">
        <v>0.01</v>
      </c>
      <c r="Y342">
        <v>0</v>
      </c>
      <c r="Z342">
        <v>65.709999999999994</v>
      </c>
      <c r="AA342">
        <v>11.6</v>
      </c>
      <c r="AB342">
        <v>0</v>
      </c>
      <c r="AC342">
        <v>0</v>
      </c>
      <c r="AD342">
        <v>1</v>
      </c>
      <c r="AE342">
        <v>0</v>
      </c>
      <c r="AF342" t="s">
        <v>6</v>
      </c>
      <c r="AG342">
        <v>0.01</v>
      </c>
      <c r="AH342">
        <v>2</v>
      </c>
      <c r="AI342">
        <v>16670937</v>
      </c>
      <c r="AJ342">
        <v>408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ROW(Source!A220)</f>
        <v>220</v>
      </c>
      <c r="B343">
        <v>16670949</v>
      </c>
      <c r="C343">
        <v>16670933</v>
      </c>
      <c r="D343">
        <v>15167588</v>
      </c>
      <c r="E343">
        <v>1</v>
      </c>
      <c r="F343">
        <v>1</v>
      </c>
      <c r="G343">
        <v>1</v>
      </c>
      <c r="H343">
        <v>3</v>
      </c>
      <c r="I343" t="s">
        <v>610</v>
      </c>
      <c r="J343" t="s">
        <v>611</v>
      </c>
      <c r="K343" t="s">
        <v>612</v>
      </c>
      <c r="L343">
        <v>1346</v>
      </c>
      <c r="N343">
        <v>1009</v>
      </c>
      <c r="O343" t="s">
        <v>470</v>
      </c>
      <c r="P343" t="s">
        <v>470</v>
      </c>
      <c r="Q343">
        <v>1</v>
      </c>
      <c r="X343">
        <v>0.16</v>
      </c>
      <c r="Y343">
        <v>30.4</v>
      </c>
      <c r="Z343">
        <v>0</v>
      </c>
      <c r="AA343">
        <v>0</v>
      </c>
      <c r="AB343">
        <v>0</v>
      </c>
      <c r="AC343">
        <v>0</v>
      </c>
      <c r="AD343">
        <v>1</v>
      </c>
      <c r="AE343">
        <v>0</v>
      </c>
      <c r="AF343" t="s">
        <v>6</v>
      </c>
      <c r="AG343">
        <v>0.16</v>
      </c>
      <c r="AH343">
        <v>2</v>
      </c>
      <c r="AI343">
        <v>16670938</v>
      </c>
      <c r="AJ343">
        <v>409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ROW(Source!A220)</f>
        <v>220</v>
      </c>
      <c r="B344">
        <v>16670950</v>
      </c>
      <c r="C344">
        <v>16670933</v>
      </c>
      <c r="D344">
        <v>15167867</v>
      </c>
      <c r="E344">
        <v>1</v>
      </c>
      <c r="F344">
        <v>1</v>
      </c>
      <c r="G344">
        <v>1</v>
      </c>
      <c r="H344">
        <v>3</v>
      </c>
      <c r="I344" t="s">
        <v>644</v>
      </c>
      <c r="J344" t="s">
        <v>645</v>
      </c>
      <c r="K344" t="s">
        <v>646</v>
      </c>
      <c r="L344">
        <v>1348</v>
      </c>
      <c r="N344">
        <v>1009</v>
      </c>
      <c r="O344" t="s">
        <v>477</v>
      </c>
      <c r="P344" t="s">
        <v>477</v>
      </c>
      <c r="Q344">
        <v>1000</v>
      </c>
      <c r="X344">
        <v>4.2999999999999999E-4</v>
      </c>
      <c r="Y344">
        <v>1820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0</v>
      </c>
      <c r="AF344" t="s">
        <v>6</v>
      </c>
      <c r="AG344">
        <v>4.2999999999999999E-4</v>
      </c>
      <c r="AH344">
        <v>2</v>
      </c>
      <c r="AI344">
        <v>16670939</v>
      </c>
      <c r="AJ344">
        <v>410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ROW(Source!A220)</f>
        <v>220</v>
      </c>
      <c r="B345">
        <v>16670951</v>
      </c>
      <c r="C345">
        <v>16670933</v>
      </c>
      <c r="D345">
        <v>15203834</v>
      </c>
      <c r="E345">
        <v>1</v>
      </c>
      <c r="F345">
        <v>1</v>
      </c>
      <c r="G345">
        <v>1</v>
      </c>
      <c r="H345">
        <v>3</v>
      </c>
      <c r="I345" t="s">
        <v>543</v>
      </c>
      <c r="J345" t="s">
        <v>544</v>
      </c>
      <c r="K345" t="s">
        <v>545</v>
      </c>
      <c r="L345">
        <v>1346</v>
      </c>
      <c r="N345">
        <v>1009</v>
      </c>
      <c r="O345" t="s">
        <v>470</v>
      </c>
      <c r="P345" t="s">
        <v>470</v>
      </c>
      <c r="Q345">
        <v>1</v>
      </c>
      <c r="X345">
        <v>0.02</v>
      </c>
      <c r="Y345">
        <v>28.6</v>
      </c>
      <c r="Z345">
        <v>0</v>
      </c>
      <c r="AA345">
        <v>0</v>
      </c>
      <c r="AB345">
        <v>0</v>
      </c>
      <c r="AC345">
        <v>0</v>
      </c>
      <c r="AD345">
        <v>1</v>
      </c>
      <c r="AE345">
        <v>0</v>
      </c>
      <c r="AF345" t="s">
        <v>6</v>
      </c>
      <c r="AG345">
        <v>0.02</v>
      </c>
      <c r="AH345">
        <v>2</v>
      </c>
      <c r="AI345">
        <v>16670940</v>
      </c>
      <c r="AJ345">
        <v>411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ROW(Source!A220)</f>
        <v>220</v>
      </c>
      <c r="B346">
        <v>16670952</v>
      </c>
      <c r="C346">
        <v>16670933</v>
      </c>
      <c r="D346">
        <v>15217525</v>
      </c>
      <c r="E346">
        <v>1</v>
      </c>
      <c r="F346">
        <v>1</v>
      </c>
      <c r="G346">
        <v>1</v>
      </c>
      <c r="H346">
        <v>3</v>
      </c>
      <c r="I346" t="s">
        <v>647</v>
      </c>
      <c r="J346" t="s">
        <v>648</v>
      </c>
      <c r="K346" t="s">
        <v>649</v>
      </c>
      <c r="L346">
        <v>1355</v>
      </c>
      <c r="N346">
        <v>1010</v>
      </c>
      <c r="O346" t="s">
        <v>371</v>
      </c>
      <c r="P346" t="s">
        <v>371</v>
      </c>
      <c r="Q346">
        <v>100</v>
      </c>
      <c r="X346">
        <v>0.05</v>
      </c>
      <c r="Y346">
        <v>66</v>
      </c>
      <c r="Z346">
        <v>0</v>
      </c>
      <c r="AA346">
        <v>0</v>
      </c>
      <c r="AB346">
        <v>0</v>
      </c>
      <c r="AC346">
        <v>0</v>
      </c>
      <c r="AD346">
        <v>1</v>
      </c>
      <c r="AE346">
        <v>0</v>
      </c>
      <c r="AF346" t="s">
        <v>6</v>
      </c>
      <c r="AG346">
        <v>0.05</v>
      </c>
      <c r="AH346">
        <v>2</v>
      </c>
      <c r="AI346">
        <v>16670941</v>
      </c>
      <c r="AJ346">
        <v>412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ROW(Source!A220)</f>
        <v>220</v>
      </c>
      <c r="B347">
        <v>16670953</v>
      </c>
      <c r="C347">
        <v>16670933</v>
      </c>
      <c r="D347">
        <v>15217577</v>
      </c>
      <c r="E347">
        <v>1</v>
      </c>
      <c r="F347">
        <v>1</v>
      </c>
      <c r="G347">
        <v>1</v>
      </c>
      <c r="H347">
        <v>3</v>
      </c>
      <c r="I347" t="s">
        <v>650</v>
      </c>
      <c r="J347" t="s">
        <v>651</v>
      </c>
      <c r="K347" t="s">
        <v>652</v>
      </c>
      <c r="L347">
        <v>1356</v>
      </c>
      <c r="N347">
        <v>1010</v>
      </c>
      <c r="O347" t="s">
        <v>653</v>
      </c>
      <c r="P347" t="s">
        <v>653</v>
      </c>
      <c r="Q347">
        <v>1000</v>
      </c>
      <c r="X347">
        <v>1.2200000000000001E-2</v>
      </c>
      <c r="Y347">
        <v>75.400000000000006</v>
      </c>
      <c r="Z347">
        <v>0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6</v>
      </c>
      <c r="AG347">
        <v>1.2200000000000001E-2</v>
      </c>
      <c r="AH347">
        <v>2</v>
      </c>
      <c r="AI347">
        <v>16670942</v>
      </c>
      <c r="AJ347">
        <v>413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ROW(Source!A220)</f>
        <v>220</v>
      </c>
      <c r="B348">
        <v>16670954</v>
      </c>
      <c r="C348">
        <v>16670933</v>
      </c>
      <c r="D348">
        <v>15164559</v>
      </c>
      <c r="E348">
        <v>17</v>
      </c>
      <c r="F348">
        <v>1</v>
      </c>
      <c r="G348">
        <v>1</v>
      </c>
      <c r="H348">
        <v>3</v>
      </c>
      <c r="I348" t="s">
        <v>481</v>
      </c>
      <c r="J348" t="s">
        <v>6</v>
      </c>
      <c r="K348" t="s">
        <v>482</v>
      </c>
      <c r="L348">
        <v>1374</v>
      </c>
      <c r="N348">
        <v>1013</v>
      </c>
      <c r="O348" t="s">
        <v>483</v>
      </c>
      <c r="P348" t="s">
        <v>483</v>
      </c>
      <c r="Q348">
        <v>1</v>
      </c>
      <c r="X348">
        <v>0.84</v>
      </c>
      <c r="Y348">
        <v>1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6</v>
      </c>
      <c r="AG348">
        <v>0.84</v>
      </c>
      <c r="AH348">
        <v>2</v>
      </c>
      <c r="AI348">
        <v>16670943</v>
      </c>
      <c r="AJ348">
        <v>415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ROW(Source!A221)</f>
        <v>221</v>
      </c>
      <c r="B349">
        <v>16670945</v>
      </c>
      <c r="C349">
        <v>16670933</v>
      </c>
      <c r="D349">
        <v>15430397</v>
      </c>
      <c r="E349">
        <v>1</v>
      </c>
      <c r="F349">
        <v>1</v>
      </c>
      <c r="G349">
        <v>1</v>
      </c>
      <c r="H349">
        <v>1</v>
      </c>
      <c r="I349" t="s">
        <v>642</v>
      </c>
      <c r="J349" t="s">
        <v>6</v>
      </c>
      <c r="K349" t="s">
        <v>643</v>
      </c>
      <c r="L349">
        <v>1191</v>
      </c>
      <c r="N349">
        <v>1013</v>
      </c>
      <c r="O349" t="s">
        <v>466</v>
      </c>
      <c r="P349" t="s">
        <v>466</v>
      </c>
      <c r="Q349">
        <v>1</v>
      </c>
      <c r="X349">
        <v>4.49</v>
      </c>
      <c r="Y349">
        <v>0</v>
      </c>
      <c r="Z349">
        <v>0</v>
      </c>
      <c r="AA349">
        <v>0</v>
      </c>
      <c r="AB349">
        <v>9.4</v>
      </c>
      <c r="AC349">
        <v>0</v>
      </c>
      <c r="AD349">
        <v>1</v>
      </c>
      <c r="AE349">
        <v>1</v>
      </c>
      <c r="AF349" t="s">
        <v>6</v>
      </c>
      <c r="AG349">
        <v>4.49</v>
      </c>
      <c r="AH349">
        <v>2</v>
      </c>
      <c r="AI349">
        <v>16670934</v>
      </c>
      <c r="AJ349">
        <v>416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ROW(Source!A221)</f>
        <v>221</v>
      </c>
      <c r="B350">
        <v>16670946</v>
      </c>
      <c r="C350">
        <v>16670933</v>
      </c>
      <c r="D350">
        <v>15430395</v>
      </c>
      <c r="E350">
        <v>1</v>
      </c>
      <c r="F350">
        <v>1</v>
      </c>
      <c r="G350">
        <v>1</v>
      </c>
      <c r="H350">
        <v>1</v>
      </c>
      <c r="I350" t="s">
        <v>501</v>
      </c>
      <c r="J350" t="s">
        <v>6</v>
      </c>
      <c r="K350" t="s">
        <v>502</v>
      </c>
      <c r="L350">
        <v>1191</v>
      </c>
      <c r="N350">
        <v>1013</v>
      </c>
      <c r="O350" t="s">
        <v>466</v>
      </c>
      <c r="P350" t="s">
        <v>466</v>
      </c>
      <c r="Q350">
        <v>1</v>
      </c>
      <c r="X350">
        <v>0.02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2</v>
      </c>
      <c r="AF350" t="s">
        <v>6</v>
      </c>
      <c r="AG350">
        <v>0.02</v>
      </c>
      <c r="AH350">
        <v>2</v>
      </c>
      <c r="AI350">
        <v>16670935</v>
      </c>
      <c r="AJ350">
        <v>417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ROW(Source!A221)</f>
        <v>221</v>
      </c>
      <c r="B351">
        <v>16670947</v>
      </c>
      <c r="C351">
        <v>16670933</v>
      </c>
      <c r="D351">
        <v>15247680</v>
      </c>
      <c r="E351">
        <v>1</v>
      </c>
      <c r="F351">
        <v>1</v>
      </c>
      <c r="G351">
        <v>1</v>
      </c>
      <c r="H351">
        <v>2</v>
      </c>
      <c r="I351" t="s">
        <v>525</v>
      </c>
      <c r="J351" t="s">
        <v>526</v>
      </c>
      <c r="K351" t="s">
        <v>527</v>
      </c>
      <c r="L351">
        <v>1368</v>
      </c>
      <c r="N351">
        <v>1011</v>
      </c>
      <c r="O351" t="s">
        <v>506</v>
      </c>
      <c r="P351" t="s">
        <v>506</v>
      </c>
      <c r="Q351">
        <v>1</v>
      </c>
      <c r="X351">
        <v>0.01</v>
      </c>
      <c r="Y351">
        <v>0</v>
      </c>
      <c r="Z351">
        <v>111.99</v>
      </c>
      <c r="AA351">
        <v>13.5</v>
      </c>
      <c r="AB351">
        <v>0</v>
      </c>
      <c r="AC351">
        <v>0</v>
      </c>
      <c r="AD351">
        <v>1</v>
      </c>
      <c r="AE351">
        <v>0</v>
      </c>
      <c r="AF351" t="s">
        <v>6</v>
      </c>
      <c r="AG351">
        <v>0.01</v>
      </c>
      <c r="AH351">
        <v>2</v>
      </c>
      <c r="AI351">
        <v>16670936</v>
      </c>
      <c r="AJ351">
        <v>418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ROW(Source!A221)</f>
        <v>221</v>
      </c>
      <c r="B352">
        <v>16670948</v>
      </c>
      <c r="C352">
        <v>16670933</v>
      </c>
      <c r="D352">
        <v>15249073</v>
      </c>
      <c r="E352">
        <v>1</v>
      </c>
      <c r="F352">
        <v>1</v>
      </c>
      <c r="G352">
        <v>1</v>
      </c>
      <c r="H352">
        <v>2</v>
      </c>
      <c r="I352" t="s">
        <v>528</v>
      </c>
      <c r="J352" t="s">
        <v>529</v>
      </c>
      <c r="K352" t="s">
        <v>530</v>
      </c>
      <c r="L352">
        <v>1368</v>
      </c>
      <c r="N352">
        <v>1011</v>
      </c>
      <c r="O352" t="s">
        <v>506</v>
      </c>
      <c r="P352" t="s">
        <v>506</v>
      </c>
      <c r="Q352">
        <v>1</v>
      </c>
      <c r="X352">
        <v>0.01</v>
      </c>
      <c r="Y352">
        <v>0</v>
      </c>
      <c r="Z352">
        <v>65.709999999999994</v>
      </c>
      <c r="AA352">
        <v>11.6</v>
      </c>
      <c r="AB352">
        <v>0</v>
      </c>
      <c r="AC352">
        <v>0</v>
      </c>
      <c r="AD352">
        <v>1</v>
      </c>
      <c r="AE352">
        <v>0</v>
      </c>
      <c r="AF352" t="s">
        <v>6</v>
      </c>
      <c r="AG352">
        <v>0.01</v>
      </c>
      <c r="AH352">
        <v>2</v>
      </c>
      <c r="AI352">
        <v>16670937</v>
      </c>
      <c r="AJ352">
        <v>419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ROW(Source!A221)</f>
        <v>221</v>
      </c>
      <c r="B353">
        <v>16670949</v>
      </c>
      <c r="C353">
        <v>16670933</v>
      </c>
      <c r="D353">
        <v>15167588</v>
      </c>
      <c r="E353">
        <v>1</v>
      </c>
      <c r="F353">
        <v>1</v>
      </c>
      <c r="G353">
        <v>1</v>
      </c>
      <c r="H353">
        <v>3</v>
      </c>
      <c r="I353" t="s">
        <v>610</v>
      </c>
      <c r="J353" t="s">
        <v>611</v>
      </c>
      <c r="K353" t="s">
        <v>612</v>
      </c>
      <c r="L353">
        <v>1346</v>
      </c>
      <c r="N353">
        <v>1009</v>
      </c>
      <c r="O353" t="s">
        <v>470</v>
      </c>
      <c r="P353" t="s">
        <v>470</v>
      </c>
      <c r="Q353">
        <v>1</v>
      </c>
      <c r="X353">
        <v>0.16</v>
      </c>
      <c r="Y353">
        <v>30.4</v>
      </c>
      <c r="Z353">
        <v>0</v>
      </c>
      <c r="AA353">
        <v>0</v>
      </c>
      <c r="AB353">
        <v>0</v>
      </c>
      <c r="AC353">
        <v>0</v>
      </c>
      <c r="AD353">
        <v>1</v>
      </c>
      <c r="AE353">
        <v>0</v>
      </c>
      <c r="AF353" t="s">
        <v>6</v>
      </c>
      <c r="AG353">
        <v>0.16</v>
      </c>
      <c r="AH353">
        <v>2</v>
      </c>
      <c r="AI353">
        <v>16670938</v>
      </c>
      <c r="AJ353">
        <v>420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ROW(Source!A221)</f>
        <v>221</v>
      </c>
      <c r="B354">
        <v>16670950</v>
      </c>
      <c r="C354">
        <v>16670933</v>
      </c>
      <c r="D354">
        <v>15167867</v>
      </c>
      <c r="E354">
        <v>1</v>
      </c>
      <c r="F354">
        <v>1</v>
      </c>
      <c r="G354">
        <v>1</v>
      </c>
      <c r="H354">
        <v>3</v>
      </c>
      <c r="I354" t="s">
        <v>644</v>
      </c>
      <c r="J354" t="s">
        <v>645</v>
      </c>
      <c r="K354" t="s">
        <v>646</v>
      </c>
      <c r="L354">
        <v>1348</v>
      </c>
      <c r="N354">
        <v>1009</v>
      </c>
      <c r="O354" t="s">
        <v>477</v>
      </c>
      <c r="P354" t="s">
        <v>477</v>
      </c>
      <c r="Q354">
        <v>1000</v>
      </c>
      <c r="X354">
        <v>4.2999999999999999E-4</v>
      </c>
      <c r="Y354">
        <v>1820</v>
      </c>
      <c r="Z354">
        <v>0</v>
      </c>
      <c r="AA354">
        <v>0</v>
      </c>
      <c r="AB354">
        <v>0</v>
      </c>
      <c r="AC354">
        <v>0</v>
      </c>
      <c r="AD354">
        <v>1</v>
      </c>
      <c r="AE354">
        <v>0</v>
      </c>
      <c r="AF354" t="s">
        <v>6</v>
      </c>
      <c r="AG354">
        <v>4.2999999999999999E-4</v>
      </c>
      <c r="AH354">
        <v>2</v>
      </c>
      <c r="AI354">
        <v>16670939</v>
      </c>
      <c r="AJ354">
        <v>421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ROW(Source!A221)</f>
        <v>221</v>
      </c>
      <c r="B355">
        <v>16670951</v>
      </c>
      <c r="C355">
        <v>16670933</v>
      </c>
      <c r="D355">
        <v>15203834</v>
      </c>
      <c r="E355">
        <v>1</v>
      </c>
      <c r="F355">
        <v>1</v>
      </c>
      <c r="G355">
        <v>1</v>
      </c>
      <c r="H355">
        <v>3</v>
      </c>
      <c r="I355" t="s">
        <v>543</v>
      </c>
      <c r="J355" t="s">
        <v>544</v>
      </c>
      <c r="K355" t="s">
        <v>545</v>
      </c>
      <c r="L355">
        <v>1346</v>
      </c>
      <c r="N355">
        <v>1009</v>
      </c>
      <c r="O355" t="s">
        <v>470</v>
      </c>
      <c r="P355" t="s">
        <v>470</v>
      </c>
      <c r="Q355">
        <v>1</v>
      </c>
      <c r="X355">
        <v>0.02</v>
      </c>
      <c r="Y355">
        <v>28.6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6</v>
      </c>
      <c r="AG355">
        <v>0.02</v>
      </c>
      <c r="AH355">
        <v>2</v>
      </c>
      <c r="AI355">
        <v>16670940</v>
      </c>
      <c r="AJ355">
        <v>422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ROW(Source!A221)</f>
        <v>221</v>
      </c>
      <c r="B356">
        <v>16670952</v>
      </c>
      <c r="C356">
        <v>16670933</v>
      </c>
      <c r="D356">
        <v>15217525</v>
      </c>
      <c r="E356">
        <v>1</v>
      </c>
      <c r="F356">
        <v>1</v>
      </c>
      <c r="G356">
        <v>1</v>
      </c>
      <c r="H356">
        <v>3</v>
      </c>
      <c r="I356" t="s">
        <v>647</v>
      </c>
      <c r="J356" t="s">
        <v>648</v>
      </c>
      <c r="K356" t="s">
        <v>649</v>
      </c>
      <c r="L356">
        <v>1355</v>
      </c>
      <c r="N356">
        <v>1010</v>
      </c>
      <c r="O356" t="s">
        <v>371</v>
      </c>
      <c r="P356" t="s">
        <v>371</v>
      </c>
      <c r="Q356">
        <v>100</v>
      </c>
      <c r="X356">
        <v>0.05</v>
      </c>
      <c r="Y356">
        <v>66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0</v>
      </c>
      <c r="AF356" t="s">
        <v>6</v>
      </c>
      <c r="AG356">
        <v>0.05</v>
      </c>
      <c r="AH356">
        <v>2</v>
      </c>
      <c r="AI356">
        <v>16670941</v>
      </c>
      <c r="AJ356">
        <v>423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ROW(Source!A221)</f>
        <v>221</v>
      </c>
      <c r="B357">
        <v>16670953</v>
      </c>
      <c r="C357">
        <v>16670933</v>
      </c>
      <c r="D357">
        <v>15217577</v>
      </c>
      <c r="E357">
        <v>1</v>
      </c>
      <c r="F357">
        <v>1</v>
      </c>
      <c r="G357">
        <v>1</v>
      </c>
      <c r="H357">
        <v>3</v>
      </c>
      <c r="I357" t="s">
        <v>650</v>
      </c>
      <c r="J357" t="s">
        <v>651</v>
      </c>
      <c r="K357" t="s">
        <v>652</v>
      </c>
      <c r="L357">
        <v>1356</v>
      </c>
      <c r="N357">
        <v>1010</v>
      </c>
      <c r="O357" t="s">
        <v>653</v>
      </c>
      <c r="P357" t="s">
        <v>653</v>
      </c>
      <c r="Q357">
        <v>1000</v>
      </c>
      <c r="X357">
        <v>1.2200000000000001E-2</v>
      </c>
      <c r="Y357">
        <v>75.400000000000006</v>
      </c>
      <c r="Z357">
        <v>0</v>
      </c>
      <c r="AA357">
        <v>0</v>
      </c>
      <c r="AB357">
        <v>0</v>
      </c>
      <c r="AC357">
        <v>0</v>
      </c>
      <c r="AD357">
        <v>1</v>
      </c>
      <c r="AE357">
        <v>0</v>
      </c>
      <c r="AF357" t="s">
        <v>6</v>
      </c>
      <c r="AG357">
        <v>1.2200000000000001E-2</v>
      </c>
      <c r="AH357">
        <v>2</v>
      </c>
      <c r="AI357">
        <v>16670942</v>
      </c>
      <c r="AJ357">
        <v>424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ROW(Source!A221)</f>
        <v>221</v>
      </c>
      <c r="B358">
        <v>16670954</v>
      </c>
      <c r="C358">
        <v>16670933</v>
      </c>
      <c r="D358">
        <v>15164559</v>
      </c>
      <c r="E358">
        <v>17</v>
      </c>
      <c r="F358">
        <v>1</v>
      </c>
      <c r="G358">
        <v>1</v>
      </c>
      <c r="H358">
        <v>3</v>
      </c>
      <c r="I358" t="s">
        <v>481</v>
      </c>
      <c r="J358" t="s">
        <v>6</v>
      </c>
      <c r="K358" t="s">
        <v>482</v>
      </c>
      <c r="L358">
        <v>1374</v>
      </c>
      <c r="N358">
        <v>1013</v>
      </c>
      <c r="O358" t="s">
        <v>483</v>
      </c>
      <c r="P358" t="s">
        <v>483</v>
      </c>
      <c r="Q358">
        <v>1</v>
      </c>
      <c r="X358">
        <v>0.84</v>
      </c>
      <c r="Y358">
        <v>1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0</v>
      </c>
      <c r="AF358" t="s">
        <v>6</v>
      </c>
      <c r="AG358">
        <v>0.84</v>
      </c>
      <c r="AH358">
        <v>2</v>
      </c>
      <c r="AI358">
        <v>16670943</v>
      </c>
      <c r="AJ358">
        <v>426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ROW(Source!A224)</f>
        <v>224</v>
      </c>
      <c r="B359">
        <v>16670964</v>
      </c>
      <c r="C359">
        <v>16670956</v>
      </c>
      <c r="D359">
        <v>15435721</v>
      </c>
      <c r="E359">
        <v>1</v>
      </c>
      <c r="F359">
        <v>1</v>
      </c>
      <c r="G359">
        <v>1</v>
      </c>
      <c r="H359">
        <v>1</v>
      </c>
      <c r="I359" t="s">
        <v>602</v>
      </c>
      <c r="J359" t="s">
        <v>6</v>
      </c>
      <c r="K359" t="s">
        <v>603</v>
      </c>
      <c r="L359">
        <v>1191</v>
      </c>
      <c r="N359">
        <v>1013</v>
      </c>
      <c r="O359" t="s">
        <v>466</v>
      </c>
      <c r="P359" t="s">
        <v>466</v>
      </c>
      <c r="Q359">
        <v>1</v>
      </c>
      <c r="X359">
        <v>16.29</v>
      </c>
      <c r="Y359">
        <v>0</v>
      </c>
      <c r="Z359">
        <v>0</v>
      </c>
      <c r="AA359">
        <v>0</v>
      </c>
      <c r="AB359">
        <v>9.51</v>
      </c>
      <c r="AC359">
        <v>0</v>
      </c>
      <c r="AD359">
        <v>1</v>
      </c>
      <c r="AE359">
        <v>1</v>
      </c>
      <c r="AF359" t="s">
        <v>6</v>
      </c>
      <c r="AG359">
        <v>16.29</v>
      </c>
      <c r="AH359">
        <v>2</v>
      </c>
      <c r="AI359">
        <v>16670957</v>
      </c>
      <c r="AJ359">
        <v>427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ROW(Source!A224)</f>
        <v>224</v>
      </c>
      <c r="B360">
        <v>16670965</v>
      </c>
      <c r="C360">
        <v>16670956</v>
      </c>
      <c r="D360">
        <v>15430395</v>
      </c>
      <c r="E360">
        <v>1</v>
      </c>
      <c r="F360">
        <v>1</v>
      </c>
      <c r="G360">
        <v>1</v>
      </c>
      <c r="H360">
        <v>1</v>
      </c>
      <c r="I360" t="s">
        <v>501</v>
      </c>
      <c r="J360" t="s">
        <v>6</v>
      </c>
      <c r="K360" t="s">
        <v>502</v>
      </c>
      <c r="L360">
        <v>1191</v>
      </c>
      <c r="N360">
        <v>1013</v>
      </c>
      <c r="O360" t="s">
        <v>466</v>
      </c>
      <c r="P360" t="s">
        <v>466</v>
      </c>
      <c r="Q360">
        <v>1</v>
      </c>
      <c r="X360">
        <v>0.01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2</v>
      </c>
      <c r="AF360" t="s">
        <v>6</v>
      </c>
      <c r="AG360">
        <v>0.01</v>
      </c>
      <c r="AH360">
        <v>2</v>
      </c>
      <c r="AI360">
        <v>16670958</v>
      </c>
      <c r="AJ360">
        <v>428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ROW(Source!A224)</f>
        <v>224</v>
      </c>
      <c r="B361">
        <v>16670966</v>
      </c>
      <c r="C361">
        <v>16670956</v>
      </c>
      <c r="D361">
        <v>15247974</v>
      </c>
      <c r="E361">
        <v>1</v>
      </c>
      <c r="F361">
        <v>1</v>
      </c>
      <c r="G361">
        <v>1</v>
      </c>
      <c r="H361">
        <v>2</v>
      </c>
      <c r="I361" t="s">
        <v>503</v>
      </c>
      <c r="J361" t="s">
        <v>504</v>
      </c>
      <c r="K361" t="s">
        <v>505</v>
      </c>
      <c r="L361">
        <v>1368</v>
      </c>
      <c r="N361">
        <v>1011</v>
      </c>
      <c r="O361" t="s">
        <v>506</v>
      </c>
      <c r="P361" t="s">
        <v>506</v>
      </c>
      <c r="Q361">
        <v>1</v>
      </c>
      <c r="X361">
        <v>0.01</v>
      </c>
      <c r="Y361">
        <v>0</v>
      </c>
      <c r="Z361">
        <v>31.26</v>
      </c>
      <c r="AA361">
        <v>13.5</v>
      </c>
      <c r="AB361">
        <v>0</v>
      </c>
      <c r="AC361">
        <v>0</v>
      </c>
      <c r="AD361">
        <v>1</v>
      </c>
      <c r="AE361">
        <v>0</v>
      </c>
      <c r="AF361" t="s">
        <v>6</v>
      </c>
      <c r="AG361">
        <v>0.01</v>
      </c>
      <c r="AH361">
        <v>2</v>
      </c>
      <c r="AI361">
        <v>16670959</v>
      </c>
      <c r="AJ361">
        <v>429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ROW(Source!A224)</f>
        <v>224</v>
      </c>
      <c r="B362">
        <v>16670967</v>
      </c>
      <c r="C362">
        <v>16670956</v>
      </c>
      <c r="D362">
        <v>15170076</v>
      </c>
      <c r="E362">
        <v>1</v>
      </c>
      <c r="F362">
        <v>1</v>
      </c>
      <c r="G362">
        <v>1</v>
      </c>
      <c r="H362">
        <v>3</v>
      </c>
      <c r="I362" t="s">
        <v>654</v>
      </c>
      <c r="J362" t="s">
        <v>655</v>
      </c>
      <c r="K362" t="s">
        <v>656</v>
      </c>
      <c r="L362">
        <v>1356</v>
      </c>
      <c r="N362">
        <v>1010</v>
      </c>
      <c r="O362" t="s">
        <v>653</v>
      </c>
      <c r="P362" t="s">
        <v>653</v>
      </c>
      <c r="Q362">
        <v>1000</v>
      </c>
      <c r="X362">
        <v>0.2</v>
      </c>
      <c r="Y362">
        <v>180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0</v>
      </c>
      <c r="AF362" t="s">
        <v>6</v>
      </c>
      <c r="AG362">
        <v>0.2</v>
      </c>
      <c r="AH362">
        <v>2</v>
      </c>
      <c r="AI362">
        <v>16670960</v>
      </c>
      <c r="AJ362">
        <v>430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ROW(Source!A224)</f>
        <v>224</v>
      </c>
      <c r="B363">
        <v>16670968</v>
      </c>
      <c r="C363">
        <v>16670956</v>
      </c>
      <c r="D363">
        <v>15170438</v>
      </c>
      <c r="E363">
        <v>1</v>
      </c>
      <c r="F363">
        <v>1</v>
      </c>
      <c r="G363">
        <v>1</v>
      </c>
      <c r="H363">
        <v>3</v>
      </c>
      <c r="I363" t="s">
        <v>657</v>
      </c>
      <c r="J363" t="s">
        <v>658</v>
      </c>
      <c r="K363" t="s">
        <v>659</v>
      </c>
      <c r="L363">
        <v>1348</v>
      </c>
      <c r="N363">
        <v>1009</v>
      </c>
      <c r="O363" t="s">
        <v>477</v>
      </c>
      <c r="P363" t="s">
        <v>477</v>
      </c>
      <c r="Q363">
        <v>1000</v>
      </c>
      <c r="X363">
        <v>1E-3</v>
      </c>
      <c r="Y363">
        <v>12430</v>
      </c>
      <c r="Z363">
        <v>0</v>
      </c>
      <c r="AA363">
        <v>0</v>
      </c>
      <c r="AB363">
        <v>0</v>
      </c>
      <c r="AC363">
        <v>0</v>
      </c>
      <c r="AD363">
        <v>1</v>
      </c>
      <c r="AE363">
        <v>0</v>
      </c>
      <c r="AF363" t="s">
        <v>6</v>
      </c>
      <c r="AG363">
        <v>1E-3</v>
      </c>
      <c r="AH363">
        <v>2</v>
      </c>
      <c r="AI363">
        <v>16670961</v>
      </c>
      <c r="AJ363">
        <v>431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ROW(Source!A224)</f>
        <v>224</v>
      </c>
      <c r="B364">
        <v>16670969</v>
      </c>
      <c r="C364">
        <v>16670956</v>
      </c>
      <c r="D364">
        <v>15164559</v>
      </c>
      <c r="E364">
        <v>17</v>
      </c>
      <c r="F364">
        <v>1</v>
      </c>
      <c r="G364">
        <v>1</v>
      </c>
      <c r="H364">
        <v>3</v>
      </c>
      <c r="I364" t="s">
        <v>481</v>
      </c>
      <c r="J364" t="s">
        <v>6</v>
      </c>
      <c r="K364" t="s">
        <v>482</v>
      </c>
      <c r="L364">
        <v>1374</v>
      </c>
      <c r="N364">
        <v>1013</v>
      </c>
      <c r="O364" t="s">
        <v>483</v>
      </c>
      <c r="P364" t="s">
        <v>483</v>
      </c>
      <c r="Q364">
        <v>1</v>
      </c>
      <c r="X364">
        <v>3.1</v>
      </c>
      <c r="Y364">
        <v>1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0</v>
      </c>
      <c r="AF364" t="s">
        <v>6</v>
      </c>
      <c r="AG364">
        <v>3.1</v>
      </c>
      <c r="AH364">
        <v>2</v>
      </c>
      <c r="AI364">
        <v>16670962</v>
      </c>
      <c r="AJ364">
        <v>433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ROW(Source!A225)</f>
        <v>225</v>
      </c>
      <c r="B365">
        <v>16670964</v>
      </c>
      <c r="C365">
        <v>16670956</v>
      </c>
      <c r="D365">
        <v>15435721</v>
      </c>
      <c r="E365">
        <v>1</v>
      </c>
      <c r="F365">
        <v>1</v>
      </c>
      <c r="G365">
        <v>1</v>
      </c>
      <c r="H365">
        <v>1</v>
      </c>
      <c r="I365" t="s">
        <v>602</v>
      </c>
      <c r="J365" t="s">
        <v>6</v>
      </c>
      <c r="K365" t="s">
        <v>603</v>
      </c>
      <c r="L365">
        <v>1191</v>
      </c>
      <c r="N365">
        <v>1013</v>
      </c>
      <c r="O365" t="s">
        <v>466</v>
      </c>
      <c r="P365" t="s">
        <v>466</v>
      </c>
      <c r="Q365">
        <v>1</v>
      </c>
      <c r="X365">
        <v>16.29</v>
      </c>
      <c r="Y365">
        <v>0</v>
      </c>
      <c r="Z365">
        <v>0</v>
      </c>
      <c r="AA365">
        <v>0</v>
      </c>
      <c r="AB365">
        <v>9.51</v>
      </c>
      <c r="AC365">
        <v>0</v>
      </c>
      <c r="AD365">
        <v>1</v>
      </c>
      <c r="AE365">
        <v>1</v>
      </c>
      <c r="AF365" t="s">
        <v>6</v>
      </c>
      <c r="AG365">
        <v>16.29</v>
      </c>
      <c r="AH365">
        <v>2</v>
      </c>
      <c r="AI365">
        <v>16670957</v>
      </c>
      <c r="AJ365">
        <v>434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ROW(Source!A225)</f>
        <v>225</v>
      </c>
      <c r="B366">
        <v>16670965</v>
      </c>
      <c r="C366">
        <v>16670956</v>
      </c>
      <c r="D366">
        <v>15430395</v>
      </c>
      <c r="E366">
        <v>1</v>
      </c>
      <c r="F366">
        <v>1</v>
      </c>
      <c r="G366">
        <v>1</v>
      </c>
      <c r="H366">
        <v>1</v>
      </c>
      <c r="I366" t="s">
        <v>501</v>
      </c>
      <c r="J366" t="s">
        <v>6</v>
      </c>
      <c r="K366" t="s">
        <v>502</v>
      </c>
      <c r="L366">
        <v>1191</v>
      </c>
      <c r="N366">
        <v>1013</v>
      </c>
      <c r="O366" t="s">
        <v>466</v>
      </c>
      <c r="P366" t="s">
        <v>466</v>
      </c>
      <c r="Q366">
        <v>1</v>
      </c>
      <c r="X366">
        <v>0.01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1</v>
      </c>
      <c r="AE366">
        <v>2</v>
      </c>
      <c r="AF366" t="s">
        <v>6</v>
      </c>
      <c r="AG366">
        <v>0.01</v>
      </c>
      <c r="AH366">
        <v>2</v>
      </c>
      <c r="AI366">
        <v>16670958</v>
      </c>
      <c r="AJ366">
        <v>435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ROW(Source!A225)</f>
        <v>225</v>
      </c>
      <c r="B367">
        <v>16670966</v>
      </c>
      <c r="C367">
        <v>16670956</v>
      </c>
      <c r="D367">
        <v>15247974</v>
      </c>
      <c r="E367">
        <v>1</v>
      </c>
      <c r="F367">
        <v>1</v>
      </c>
      <c r="G367">
        <v>1</v>
      </c>
      <c r="H367">
        <v>2</v>
      </c>
      <c r="I367" t="s">
        <v>503</v>
      </c>
      <c r="J367" t="s">
        <v>504</v>
      </c>
      <c r="K367" t="s">
        <v>505</v>
      </c>
      <c r="L367">
        <v>1368</v>
      </c>
      <c r="N367">
        <v>1011</v>
      </c>
      <c r="O367" t="s">
        <v>506</v>
      </c>
      <c r="P367" t="s">
        <v>506</v>
      </c>
      <c r="Q367">
        <v>1</v>
      </c>
      <c r="X367">
        <v>0.01</v>
      </c>
      <c r="Y367">
        <v>0</v>
      </c>
      <c r="Z367">
        <v>31.26</v>
      </c>
      <c r="AA367">
        <v>13.5</v>
      </c>
      <c r="AB367">
        <v>0</v>
      </c>
      <c r="AC367">
        <v>0</v>
      </c>
      <c r="AD367">
        <v>1</v>
      </c>
      <c r="AE367">
        <v>0</v>
      </c>
      <c r="AF367" t="s">
        <v>6</v>
      </c>
      <c r="AG367">
        <v>0.01</v>
      </c>
      <c r="AH367">
        <v>2</v>
      </c>
      <c r="AI367">
        <v>16670959</v>
      </c>
      <c r="AJ367">
        <v>436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ROW(Source!A225)</f>
        <v>225</v>
      </c>
      <c r="B368">
        <v>16670967</v>
      </c>
      <c r="C368">
        <v>16670956</v>
      </c>
      <c r="D368">
        <v>15170076</v>
      </c>
      <c r="E368">
        <v>1</v>
      </c>
      <c r="F368">
        <v>1</v>
      </c>
      <c r="G368">
        <v>1</v>
      </c>
      <c r="H368">
        <v>3</v>
      </c>
      <c r="I368" t="s">
        <v>654</v>
      </c>
      <c r="J368" t="s">
        <v>655</v>
      </c>
      <c r="K368" t="s">
        <v>656</v>
      </c>
      <c r="L368">
        <v>1356</v>
      </c>
      <c r="N368">
        <v>1010</v>
      </c>
      <c r="O368" t="s">
        <v>653</v>
      </c>
      <c r="P368" t="s">
        <v>653</v>
      </c>
      <c r="Q368">
        <v>1000</v>
      </c>
      <c r="X368">
        <v>0.2</v>
      </c>
      <c r="Y368">
        <v>180</v>
      </c>
      <c r="Z368">
        <v>0</v>
      </c>
      <c r="AA368">
        <v>0</v>
      </c>
      <c r="AB368">
        <v>0</v>
      </c>
      <c r="AC368">
        <v>0</v>
      </c>
      <c r="AD368">
        <v>1</v>
      </c>
      <c r="AE368">
        <v>0</v>
      </c>
      <c r="AF368" t="s">
        <v>6</v>
      </c>
      <c r="AG368">
        <v>0.2</v>
      </c>
      <c r="AH368">
        <v>2</v>
      </c>
      <c r="AI368">
        <v>16670960</v>
      </c>
      <c r="AJ368">
        <v>437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ROW(Source!A225)</f>
        <v>225</v>
      </c>
      <c r="B369">
        <v>16670968</v>
      </c>
      <c r="C369">
        <v>16670956</v>
      </c>
      <c r="D369">
        <v>15170438</v>
      </c>
      <c r="E369">
        <v>1</v>
      </c>
      <c r="F369">
        <v>1</v>
      </c>
      <c r="G369">
        <v>1</v>
      </c>
      <c r="H369">
        <v>3</v>
      </c>
      <c r="I369" t="s">
        <v>657</v>
      </c>
      <c r="J369" t="s">
        <v>658</v>
      </c>
      <c r="K369" t="s">
        <v>659</v>
      </c>
      <c r="L369">
        <v>1348</v>
      </c>
      <c r="N369">
        <v>1009</v>
      </c>
      <c r="O369" t="s">
        <v>477</v>
      </c>
      <c r="P369" t="s">
        <v>477</v>
      </c>
      <c r="Q369">
        <v>1000</v>
      </c>
      <c r="X369">
        <v>1E-3</v>
      </c>
      <c r="Y369">
        <v>12430</v>
      </c>
      <c r="Z369">
        <v>0</v>
      </c>
      <c r="AA369">
        <v>0</v>
      </c>
      <c r="AB369">
        <v>0</v>
      </c>
      <c r="AC369">
        <v>0</v>
      </c>
      <c r="AD369">
        <v>1</v>
      </c>
      <c r="AE369">
        <v>0</v>
      </c>
      <c r="AF369" t="s">
        <v>6</v>
      </c>
      <c r="AG369">
        <v>1E-3</v>
      </c>
      <c r="AH369">
        <v>2</v>
      </c>
      <c r="AI369">
        <v>16670961</v>
      </c>
      <c r="AJ369">
        <v>438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ROW(Source!A225)</f>
        <v>225</v>
      </c>
      <c r="B370">
        <v>16670969</v>
      </c>
      <c r="C370">
        <v>16670956</v>
      </c>
      <c r="D370">
        <v>15164559</v>
      </c>
      <c r="E370">
        <v>17</v>
      </c>
      <c r="F370">
        <v>1</v>
      </c>
      <c r="G370">
        <v>1</v>
      </c>
      <c r="H370">
        <v>3</v>
      </c>
      <c r="I370" t="s">
        <v>481</v>
      </c>
      <c r="J370" t="s">
        <v>6</v>
      </c>
      <c r="K370" t="s">
        <v>482</v>
      </c>
      <c r="L370">
        <v>1374</v>
      </c>
      <c r="N370">
        <v>1013</v>
      </c>
      <c r="O370" t="s">
        <v>483</v>
      </c>
      <c r="P370" t="s">
        <v>483</v>
      </c>
      <c r="Q370">
        <v>1</v>
      </c>
      <c r="X370">
        <v>3.1</v>
      </c>
      <c r="Y370">
        <v>1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0</v>
      </c>
      <c r="AF370" t="s">
        <v>6</v>
      </c>
      <c r="AG370">
        <v>3.1</v>
      </c>
      <c r="AH370">
        <v>2</v>
      </c>
      <c r="AI370">
        <v>16670962</v>
      </c>
      <c r="AJ370">
        <v>440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ROW(Source!A228)</f>
        <v>228</v>
      </c>
      <c r="B371">
        <v>16670978</v>
      </c>
      <c r="C371">
        <v>16670971</v>
      </c>
      <c r="D371">
        <v>15438286</v>
      </c>
      <c r="E371">
        <v>1</v>
      </c>
      <c r="F371">
        <v>1</v>
      </c>
      <c r="G371">
        <v>1</v>
      </c>
      <c r="H371">
        <v>1</v>
      </c>
      <c r="I371" t="s">
        <v>660</v>
      </c>
      <c r="J371" t="s">
        <v>6</v>
      </c>
      <c r="K371" t="s">
        <v>661</v>
      </c>
      <c r="L371">
        <v>1191</v>
      </c>
      <c r="N371">
        <v>1013</v>
      </c>
      <c r="O371" t="s">
        <v>466</v>
      </c>
      <c r="P371" t="s">
        <v>466</v>
      </c>
      <c r="Q371">
        <v>1</v>
      </c>
      <c r="X371">
        <v>15.2</v>
      </c>
      <c r="Y371">
        <v>0</v>
      </c>
      <c r="Z371">
        <v>0</v>
      </c>
      <c r="AA371">
        <v>0</v>
      </c>
      <c r="AB371">
        <v>9.18</v>
      </c>
      <c r="AC371">
        <v>0</v>
      </c>
      <c r="AD371">
        <v>1</v>
      </c>
      <c r="AE371">
        <v>1</v>
      </c>
      <c r="AF371" t="s">
        <v>6</v>
      </c>
      <c r="AG371">
        <v>15.2</v>
      </c>
      <c r="AH371">
        <v>2</v>
      </c>
      <c r="AI371">
        <v>16670972</v>
      </c>
      <c r="AJ371">
        <v>441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ROW(Source!A228)</f>
        <v>228</v>
      </c>
      <c r="B372">
        <v>16670979</v>
      </c>
      <c r="C372">
        <v>16670971</v>
      </c>
      <c r="D372">
        <v>15170155</v>
      </c>
      <c r="E372">
        <v>1</v>
      </c>
      <c r="F372">
        <v>1</v>
      </c>
      <c r="G372">
        <v>1</v>
      </c>
      <c r="H372">
        <v>3</v>
      </c>
      <c r="I372" t="s">
        <v>662</v>
      </c>
      <c r="J372" t="s">
        <v>663</v>
      </c>
      <c r="K372" t="s">
        <v>664</v>
      </c>
      <c r="L372">
        <v>1355</v>
      </c>
      <c r="N372">
        <v>1010</v>
      </c>
      <c r="O372" t="s">
        <v>371</v>
      </c>
      <c r="P372" t="s">
        <v>371</v>
      </c>
      <c r="Q372">
        <v>100</v>
      </c>
      <c r="X372">
        <v>1.75</v>
      </c>
      <c r="Y372">
        <v>8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0</v>
      </c>
      <c r="AF372" t="s">
        <v>6</v>
      </c>
      <c r="AG372">
        <v>1.75</v>
      </c>
      <c r="AH372">
        <v>2</v>
      </c>
      <c r="AI372">
        <v>16670973</v>
      </c>
      <c r="AJ372">
        <v>442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ROW(Source!A228)</f>
        <v>228</v>
      </c>
      <c r="B373">
        <v>16670980</v>
      </c>
      <c r="C373">
        <v>16670971</v>
      </c>
      <c r="D373">
        <v>15164559</v>
      </c>
      <c r="E373">
        <v>17</v>
      </c>
      <c r="F373">
        <v>1</v>
      </c>
      <c r="G373">
        <v>1</v>
      </c>
      <c r="H373">
        <v>3</v>
      </c>
      <c r="I373" t="s">
        <v>481</v>
      </c>
      <c r="J373" t="s">
        <v>6</v>
      </c>
      <c r="K373" t="s">
        <v>482</v>
      </c>
      <c r="L373">
        <v>1374</v>
      </c>
      <c r="N373">
        <v>1013</v>
      </c>
      <c r="O373" t="s">
        <v>483</v>
      </c>
      <c r="P373" t="s">
        <v>483</v>
      </c>
      <c r="Q373">
        <v>1</v>
      </c>
      <c r="X373">
        <v>2.79</v>
      </c>
      <c r="Y373">
        <v>1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6</v>
      </c>
      <c r="AG373">
        <v>2.79</v>
      </c>
      <c r="AH373">
        <v>2</v>
      </c>
      <c r="AI373">
        <v>16670974</v>
      </c>
      <c r="AJ373">
        <v>445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ROW(Source!A229)</f>
        <v>229</v>
      </c>
      <c r="B374">
        <v>16670978</v>
      </c>
      <c r="C374">
        <v>16670971</v>
      </c>
      <c r="D374">
        <v>15438286</v>
      </c>
      <c r="E374">
        <v>1</v>
      </c>
      <c r="F374">
        <v>1</v>
      </c>
      <c r="G374">
        <v>1</v>
      </c>
      <c r="H374">
        <v>1</v>
      </c>
      <c r="I374" t="s">
        <v>660</v>
      </c>
      <c r="J374" t="s">
        <v>6</v>
      </c>
      <c r="K374" t="s">
        <v>661</v>
      </c>
      <c r="L374">
        <v>1191</v>
      </c>
      <c r="N374">
        <v>1013</v>
      </c>
      <c r="O374" t="s">
        <v>466</v>
      </c>
      <c r="P374" t="s">
        <v>466</v>
      </c>
      <c r="Q374">
        <v>1</v>
      </c>
      <c r="X374">
        <v>15.2</v>
      </c>
      <c r="Y374">
        <v>0</v>
      </c>
      <c r="Z374">
        <v>0</v>
      </c>
      <c r="AA374">
        <v>0</v>
      </c>
      <c r="AB374">
        <v>9.18</v>
      </c>
      <c r="AC374">
        <v>0</v>
      </c>
      <c r="AD374">
        <v>1</v>
      </c>
      <c r="AE374">
        <v>1</v>
      </c>
      <c r="AF374" t="s">
        <v>6</v>
      </c>
      <c r="AG374">
        <v>15.2</v>
      </c>
      <c r="AH374">
        <v>2</v>
      </c>
      <c r="AI374">
        <v>16670972</v>
      </c>
      <c r="AJ374">
        <v>447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ROW(Source!A229)</f>
        <v>229</v>
      </c>
      <c r="B375">
        <v>16670979</v>
      </c>
      <c r="C375">
        <v>16670971</v>
      </c>
      <c r="D375">
        <v>15170155</v>
      </c>
      <c r="E375">
        <v>1</v>
      </c>
      <c r="F375">
        <v>1</v>
      </c>
      <c r="G375">
        <v>1</v>
      </c>
      <c r="H375">
        <v>3</v>
      </c>
      <c r="I375" t="s">
        <v>662</v>
      </c>
      <c r="J375" t="s">
        <v>663</v>
      </c>
      <c r="K375" t="s">
        <v>664</v>
      </c>
      <c r="L375">
        <v>1355</v>
      </c>
      <c r="N375">
        <v>1010</v>
      </c>
      <c r="O375" t="s">
        <v>371</v>
      </c>
      <c r="P375" t="s">
        <v>371</v>
      </c>
      <c r="Q375">
        <v>100</v>
      </c>
      <c r="X375">
        <v>1.75</v>
      </c>
      <c r="Y375">
        <v>8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0</v>
      </c>
      <c r="AF375" t="s">
        <v>6</v>
      </c>
      <c r="AG375">
        <v>1.75</v>
      </c>
      <c r="AH375">
        <v>2</v>
      </c>
      <c r="AI375">
        <v>16670973</v>
      </c>
      <c r="AJ375">
        <v>448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ROW(Source!A229)</f>
        <v>229</v>
      </c>
      <c r="B376">
        <v>16670980</v>
      </c>
      <c r="C376">
        <v>16670971</v>
      </c>
      <c r="D376">
        <v>15164559</v>
      </c>
      <c r="E376">
        <v>17</v>
      </c>
      <c r="F376">
        <v>1</v>
      </c>
      <c r="G376">
        <v>1</v>
      </c>
      <c r="H376">
        <v>3</v>
      </c>
      <c r="I376" t="s">
        <v>481</v>
      </c>
      <c r="J376" t="s">
        <v>6</v>
      </c>
      <c r="K376" t="s">
        <v>482</v>
      </c>
      <c r="L376">
        <v>1374</v>
      </c>
      <c r="N376">
        <v>1013</v>
      </c>
      <c r="O376" t="s">
        <v>483</v>
      </c>
      <c r="P376" t="s">
        <v>483</v>
      </c>
      <c r="Q376">
        <v>1</v>
      </c>
      <c r="X376">
        <v>2.79</v>
      </c>
      <c r="Y376">
        <v>1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0</v>
      </c>
      <c r="AF376" t="s">
        <v>6</v>
      </c>
      <c r="AG376">
        <v>2.79</v>
      </c>
      <c r="AH376">
        <v>2</v>
      </c>
      <c r="AI376">
        <v>16670974</v>
      </c>
      <c r="AJ376">
        <v>451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ROW(Source!A236)</f>
        <v>236</v>
      </c>
      <c r="B377">
        <v>16670997</v>
      </c>
      <c r="C377">
        <v>16670984</v>
      </c>
      <c r="D377">
        <v>15430397</v>
      </c>
      <c r="E377">
        <v>1</v>
      </c>
      <c r="F377">
        <v>1</v>
      </c>
      <c r="G377">
        <v>1</v>
      </c>
      <c r="H377">
        <v>1</v>
      </c>
      <c r="I377" t="s">
        <v>642</v>
      </c>
      <c r="J377" t="s">
        <v>6</v>
      </c>
      <c r="K377" t="s">
        <v>643</v>
      </c>
      <c r="L377">
        <v>1191</v>
      </c>
      <c r="N377">
        <v>1013</v>
      </c>
      <c r="O377" t="s">
        <v>466</v>
      </c>
      <c r="P377" t="s">
        <v>466</v>
      </c>
      <c r="Q377">
        <v>1</v>
      </c>
      <c r="X377">
        <v>2.82</v>
      </c>
      <c r="Y377">
        <v>0</v>
      </c>
      <c r="Z377">
        <v>0</v>
      </c>
      <c r="AA377">
        <v>0</v>
      </c>
      <c r="AB377">
        <v>9.4</v>
      </c>
      <c r="AC377">
        <v>0</v>
      </c>
      <c r="AD377">
        <v>1</v>
      </c>
      <c r="AE377">
        <v>1</v>
      </c>
      <c r="AF377" t="s">
        <v>6</v>
      </c>
      <c r="AG377">
        <v>2.82</v>
      </c>
      <c r="AH377">
        <v>2</v>
      </c>
      <c r="AI377">
        <v>16670985</v>
      </c>
      <c r="AJ377">
        <v>453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ROW(Source!A236)</f>
        <v>236</v>
      </c>
      <c r="B378">
        <v>16670998</v>
      </c>
      <c r="C378">
        <v>16670984</v>
      </c>
      <c r="D378">
        <v>15430395</v>
      </c>
      <c r="E378">
        <v>1</v>
      </c>
      <c r="F378">
        <v>1</v>
      </c>
      <c r="G378">
        <v>1</v>
      </c>
      <c r="H378">
        <v>1</v>
      </c>
      <c r="I378" t="s">
        <v>501</v>
      </c>
      <c r="J378" t="s">
        <v>6</v>
      </c>
      <c r="K378" t="s">
        <v>502</v>
      </c>
      <c r="L378">
        <v>1191</v>
      </c>
      <c r="N378">
        <v>1013</v>
      </c>
      <c r="O378" t="s">
        <v>466</v>
      </c>
      <c r="P378" t="s">
        <v>466</v>
      </c>
      <c r="Q378">
        <v>1</v>
      </c>
      <c r="X378">
        <v>0.02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2</v>
      </c>
      <c r="AF378" t="s">
        <v>6</v>
      </c>
      <c r="AG378">
        <v>0.02</v>
      </c>
      <c r="AH378">
        <v>2</v>
      </c>
      <c r="AI378">
        <v>16670986</v>
      </c>
      <c r="AJ378">
        <v>454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ROW(Source!A236)</f>
        <v>236</v>
      </c>
      <c r="B379">
        <v>16670999</v>
      </c>
      <c r="C379">
        <v>16670984</v>
      </c>
      <c r="D379">
        <v>15247680</v>
      </c>
      <c r="E379">
        <v>1</v>
      </c>
      <c r="F379">
        <v>1</v>
      </c>
      <c r="G379">
        <v>1</v>
      </c>
      <c r="H379">
        <v>2</v>
      </c>
      <c r="I379" t="s">
        <v>525</v>
      </c>
      <c r="J379" t="s">
        <v>526</v>
      </c>
      <c r="K379" t="s">
        <v>527</v>
      </c>
      <c r="L379">
        <v>1368</v>
      </c>
      <c r="N379">
        <v>1011</v>
      </c>
      <c r="O379" t="s">
        <v>506</v>
      </c>
      <c r="P379" t="s">
        <v>506</v>
      </c>
      <c r="Q379">
        <v>1</v>
      </c>
      <c r="X379">
        <v>0.01</v>
      </c>
      <c r="Y379">
        <v>0</v>
      </c>
      <c r="Z379">
        <v>111.99</v>
      </c>
      <c r="AA379">
        <v>13.5</v>
      </c>
      <c r="AB379">
        <v>0</v>
      </c>
      <c r="AC379">
        <v>0</v>
      </c>
      <c r="AD379">
        <v>1</v>
      </c>
      <c r="AE379">
        <v>0</v>
      </c>
      <c r="AF379" t="s">
        <v>6</v>
      </c>
      <c r="AG379">
        <v>0.01</v>
      </c>
      <c r="AH379">
        <v>2</v>
      </c>
      <c r="AI379">
        <v>16670987</v>
      </c>
      <c r="AJ379">
        <v>455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ROW(Source!A236)</f>
        <v>236</v>
      </c>
      <c r="B380">
        <v>16671000</v>
      </c>
      <c r="C380">
        <v>16670984</v>
      </c>
      <c r="D380">
        <v>15249073</v>
      </c>
      <c r="E380">
        <v>1</v>
      </c>
      <c r="F380">
        <v>1</v>
      </c>
      <c r="G380">
        <v>1</v>
      </c>
      <c r="H380">
        <v>2</v>
      </c>
      <c r="I380" t="s">
        <v>528</v>
      </c>
      <c r="J380" t="s">
        <v>529</v>
      </c>
      <c r="K380" t="s">
        <v>530</v>
      </c>
      <c r="L380">
        <v>1368</v>
      </c>
      <c r="N380">
        <v>1011</v>
      </c>
      <c r="O380" t="s">
        <v>506</v>
      </c>
      <c r="P380" t="s">
        <v>506</v>
      </c>
      <c r="Q380">
        <v>1</v>
      </c>
      <c r="X380">
        <v>0.01</v>
      </c>
      <c r="Y380">
        <v>0</v>
      </c>
      <c r="Z380">
        <v>65.709999999999994</v>
      </c>
      <c r="AA380">
        <v>11.6</v>
      </c>
      <c r="AB380">
        <v>0</v>
      </c>
      <c r="AC380">
        <v>0</v>
      </c>
      <c r="AD380">
        <v>1</v>
      </c>
      <c r="AE380">
        <v>0</v>
      </c>
      <c r="AF380" t="s">
        <v>6</v>
      </c>
      <c r="AG380">
        <v>0.01</v>
      </c>
      <c r="AH380">
        <v>2</v>
      </c>
      <c r="AI380">
        <v>16670988</v>
      </c>
      <c r="AJ380">
        <v>456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ROW(Source!A236)</f>
        <v>236</v>
      </c>
      <c r="B381">
        <v>16671001</v>
      </c>
      <c r="C381">
        <v>16670984</v>
      </c>
      <c r="D381">
        <v>15167588</v>
      </c>
      <c r="E381">
        <v>1</v>
      </c>
      <c r="F381">
        <v>1</v>
      </c>
      <c r="G381">
        <v>1</v>
      </c>
      <c r="H381">
        <v>3</v>
      </c>
      <c r="I381" t="s">
        <v>610</v>
      </c>
      <c r="J381" t="s">
        <v>611</v>
      </c>
      <c r="K381" t="s">
        <v>612</v>
      </c>
      <c r="L381">
        <v>1346</v>
      </c>
      <c r="N381">
        <v>1009</v>
      </c>
      <c r="O381" t="s">
        <v>470</v>
      </c>
      <c r="P381" t="s">
        <v>470</v>
      </c>
      <c r="Q381">
        <v>1</v>
      </c>
      <c r="X381">
        <v>0.16</v>
      </c>
      <c r="Y381">
        <v>30.4</v>
      </c>
      <c r="Z381">
        <v>0</v>
      </c>
      <c r="AA381">
        <v>0</v>
      </c>
      <c r="AB381">
        <v>0</v>
      </c>
      <c r="AC381">
        <v>0</v>
      </c>
      <c r="AD381">
        <v>1</v>
      </c>
      <c r="AE381">
        <v>0</v>
      </c>
      <c r="AF381" t="s">
        <v>6</v>
      </c>
      <c r="AG381">
        <v>0.16</v>
      </c>
      <c r="AH381">
        <v>2</v>
      </c>
      <c r="AI381">
        <v>16670989</v>
      </c>
      <c r="AJ381">
        <v>457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ROW(Source!A236)</f>
        <v>236</v>
      </c>
      <c r="B382">
        <v>16671002</v>
      </c>
      <c r="C382">
        <v>16670984</v>
      </c>
      <c r="D382">
        <v>15167600</v>
      </c>
      <c r="E382">
        <v>1</v>
      </c>
      <c r="F382">
        <v>1</v>
      </c>
      <c r="G382">
        <v>1</v>
      </c>
      <c r="H382">
        <v>3</v>
      </c>
      <c r="I382" t="s">
        <v>665</v>
      </c>
      <c r="J382" t="s">
        <v>666</v>
      </c>
      <c r="K382" t="s">
        <v>667</v>
      </c>
      <c r="L382">
        <v>1308</v>
      </c>
      <c r="N382">
        <v>1003</v>
      </c>
      <c r="O382" t="s">
        <v>43</v>
      </c>
      <c r="P382" t="s">
        <v>43</v>
      </c>
      <c r="Q382">
        <v>100</v>
      </c>
      <c r="X382">
        <v>0.05</v>
      </c>
      <c r="Y382">
        <v>120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0</v>
      </c>
      <c r="AF382" t="s">
        <v>6</v>
      </c>
      <c r="AG382">
        <v>0.05</v>
      </c>
      <c r="AH382">
        <v>2</v>
      </c>
      <c r="AI382">
        <v>16670990</v>
      </c>
      <c r="AJ382">
        <v>458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ROW(Source!A236)</f>
        <v>236</v>
      </c>
      <c r="B383">
        <v>16671003</v>
      </c>
      <c r="C383">
        <v>16670984</v>
      </c>
      <c r="D383">
        <v>15203834</v>
      </c>
      <c r="E383">
        <v>1</v>
      </c>
      <c r="F383">
        <v>1</v>
      </c>
      <c r="G383">
        <v>1</v>
      </c>
      <c r="H383">
        <v>3</v>
      </c>
      <c r="I383" t="s">
        <v>543</v>
      </c>
      <c r="J383" t="s">
        <v>544</v>
      </c>
      <c r="K383" t="s">
        <v>545</v>
      </c>
      <c r="L383">
        <v>1346</v>
      </c>
      <c r="N383">
        <v>1009</v>
      </c>
      <c r="O383" t="s">
        <v>470</v>
      </c>
      <c r="P383" t="s">
        <v>470</v>
      </c>
      <c r="Q383">
        <v>1</v>
      </c>
      <c r="X383">
        <v>0.05</v>
      </c>
      <c r="Y383">
        <v>28.6</v>
      </c>
      <c r="Z383">
        <v>0</v>
      </c>
      <c r="AA383">
        <v>0</v>
      </c>
      <c r="AB383">
        <v>0</v>
      </c>
      <c r="AC383">
        <v>0</v>
      </c>
      <c r="AD383">
        <v>1</v>
      </c>
      <c r="AE383">
        <v>0</v>
      </c>
      <c r="AF383" t="s">
        <v>6</v>
      </c>
      <c r="AG383">
        <v>0.05</v>
      </c>
      <c r="AH383">
        <v>2</v>
      </c>
      <c r="AI383">
        <v>16670991</v>
      </c>
      <c r="AJ383">
        <v>459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ROW(Source!A236)</f>
        <v>236</v>
      </c>
      <c r="B384">
        <v>16671004</v>
      </c>
      <c r="C384">
        <v>16670984</v>
      </c>
      <c r="D384">
        <v>15164559</v>
      </c>
      <c r="E384">
        <v>17</v>
      </c>
      <c r="F384">
        <v>1</v>
      </c>
      <c r="G384">
        <v>1</v>
      </c>
      <c r="H384">
        <v>3</v>
      </c>
      <c r="I384" t="s">
        <v>481</v>
      </c>
      <c r="J384" t="s">
        <v>6</v>
      </c>
      <c r="K384" t="s">
        <v>482</v>
      </c>
      <c r="L384">
        <v>1374</v>
      </c>
      <c r="N384">
        <v>1013</v>
      </c>
      <c r="O384" t="s">
        <v>483</v>
      </c>
      <c r="P384" t="s">
        <v>483</v>
      </c>
      <c r="Q384">
        <v>1</v>
      </c>
      <c r="X384">
        <v>0.53</v>
      </c>
      <c r="Y384">
        <v>1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0</v>
      </c>
      <c r="AF384" t="s">
        <v>6</v>
      </c>
      <c r="AG384">
        <v>0.53</v>
      </c>
      <c r="AH384">
        <v>2</v>
      </c>
      <c r="AI384">
        <v>16670992</v>
      </c>
      <c r="AJ384">
        <v>464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ROW(Source!A237)</f>
        <v>237</v>
      </c>
      <c r="B385">
        <v>16670997</v>
      </c>
      <c r="C385">
        <v>16670984</v>
      </c>
      <c r="D385">
        <v>15430397</v>
      </c>
      <c r="E385">
        <v>1</v>
      </c>
      <c r="F385">
        <v>1</v>
      </c>
      <c r="G385">
        <v>1</v>
      </c>
      <c r="H385">
        <v>1</v>
      </c>
      <c r="I385" t="s">
        <v>642</v>
      </c>
      <c r="J385" t="s">
        <v>6</v>
      </c>
      <c r="K385" t="s">
        <v>643</v>
      </c>
      <c r="L385">
        <v>1191</v>
      </c>
      <c r="N385">
        <v>1013</v>
      </c>
      <c r="O385" t="s">
        <v>466</v>
      </c>
      <c r="P385" t="s">
        <v>466</v>
      </c>
      <c r="Q385">
        <v>1</v>
      </c>
      <c r="X385">
        <v>2.82</v>
      </c>
      <c r="Y385">
        <v>0</v>
      </c>
      <c r="Z385">
        <v>0</v>
      </c>
      <c r="AA385">
        <v>0</v>
      </c>
      <c r="AB385">
        <v>9.4</v>
      </c>
      <c r="AC385">
        <v>0</v>
      </c>
      <c r="AD385">
        <v>1</v>
      </c>
      <c r="AE385">
        <v>1</v>
      </c>
      <c r="AF385" t="s">
        <v>6</v>
      </c>
      <c r="AG385">
        <v>2.82</v>
      </c>
      <c r="AH385">
        <v>2</v>
      </c>
      <c r="AI385">
        <v>16670985</v>
      </c>
      <c r="AJ385">
        <v>465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ROW(Source!A237)</f>
        <v>237</v>
      </c>
      <c r="B386">
        <v>16670998</v>
      </c>
      <c r="C386">
        <v>16670984</v>
      </c>
      <c r="D386">
        <v>15430395</v>
      </c>
      <c r="E386">
        <v>1</v>
      </c>
      <c r="F386">
        <v>1</v>
      </c>
      <c r="G386">
        <v>1</v>
      </c>
      <c r="H386">
        <v>1</v>
      </c>
      <c r="I386" t="s">
        <v>501</v>
      </c>
      <c r="J386" t="s">
        <v>6</v>
      </c>
      <c r="K386" t="s">
        <v>502</v>
      </c>
      <c r="L386">
        <v>1191</v>
      </c>
      <c r="N386">
        <v>1013</v>
      </c>
      <c r="O386" t="s">
        <v>466</v>
      </c>
      <c r="P386" t="s">
        <v>466</v>
      </c>
      <c r="Q386">
        <v>1</v>
      </c>
      <c r="X386">
        <v>0.02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2</v>
      </c>
      <c r="AF386" t="s">
        <v>6</v>
      </c>
      <c r="AG386">
        <v>0.02</v>
      </c>
      <c r="AH386">
        <v>2</v>
      </c>
      <c r="AI386">
        <v>16670986</v>
      </c>
      <c r="AJ386">
        <v>466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ROW(Source!A237)</f>
        <v>237</v>
      </c>
      <c r="B387">
        <v>16670999</v>
      </c>
      <c r="C387">
        <v>16670984</v>
      </c>
      <c r="D387">
        <v>15247680</v>
      </c>
      <c r="E387">
        <v>1</v>
      </c>
      <c r="F387">
        <v>1</v>
      </c>
      <c r="G387">
        <v>1</v>
      </c>
      <c r="H387">
        <v>2</v>
      </c>
      <c r="I387" t="s">
        <v>525</v>
      </c>
      <c r="J387" t="s">
        <v>526</v>
      </c>
      <c r="K387" t="s">
        <v>527</v>
      </c>
      <c r="L387">
        <v>1368</v>
      </c>
      <c r="N387">
        <v>1011</v>
      </c>
      <c r="O387" t="s">
        <v>506</v>
      </c>
      <c r="P387" t="s">
        <v>506</v>
      </c>
      <c r="Q387">
        <v>1</v>
      </c>
      <c r="X387">
        <v>0.01</v>
      </c>
      <c r="Y387">
        <v>0</v>
      </c>
      <c r="Z387">
        <v>111.99</v>
      </c>
      <c r="AA387">
        <v>13.5</v>
      </c>
      <c r="AB387">
        <v>0</v>
      </c>
      <c r="AC387">
        <v>0</v>
      </c>
      <c r="AD387">
        <v>1</v>
      </c>
      <c r="AE387">
        <v>0</v>
      </c>
      <c r="AF387" t="s">
        <v>6</v>
      </c>
      <c r="AG387">
        <v>0.01</v>
      </c>
      <c r="AH387">
        <v>2</v>
      </c>
      <c r="AI387">
        <v>16670987</v>
      </c>
      <c r="AJ387">
        <v>467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ROW(Source!A237)</f>
        <v>237</v>
      </c>
      <c r="B388">
        <v>16671000</v>
      </c>
      <c r="C388">
        <v>16670984</v>
      </c>
      <c r="D388">
        <v>15249073</v>
      </c>
      <c r="E388">
        <v>1</v>
      </c>
      <c r="F388">
        <v>1</v>
      </c>
      <c r="G388">
        <v>1</v>
      </c>
      <c r="H388">
        <v>2</v>
      </c>
      <c r="I388" t="s">
        <v>528</v>
      </c>
      <c r="J388" t="s">
        <v>529</v>
      </c>
      <c r="K388" t="s">
        <v>530</v>
      </c>
      <c r="L388">
        <v>1368</v>
      </c>
      <c r="N388">
        <v>1011</v>
      </c>
      <c r="O388" t="s">
        <v>506</v>
      </c>
      <c r="P388" t="s">
        <v>506</v>
      </c>
      <c r="Q388">
        <v>1</v>
      </c>
      <c r="X388">
        <v>0.01</v>
      </c>
      <c r="Y388">
        <v>0</v>
      </c>
      <c r="Z388">
        <v>65.709999999999994</v>
      </c>
      <c r="AA388">
        <v>11.6</v>
      </c>
      <c r="AB388">
        <v>0</v>
      </c>
      <c r="AC388">
        <v>0</v>
      </c>
      <c r="AD388">
        <v>1</v>
      </c>
      <c r="AE388">
        <v>0</v>
      </c>
      <c r="AF388" t="s">
        <v>6</v>
      </c>
      <c r="AG388">
        <v>0.01</v>
      </c>
      <c r="AH388">
        <v>2</v>
      </c>
      <c r="AI388">
        <v>16670988</v>
      </c>
      <c r="AJ388">
        <v>468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ROW(Source!A237)</f>
        <v>237</v>
      </c>
      <c r="B389">
        <v>16671001</v>
      </c>
      <c r="C389">
        <v>16670984</v>
      </c>
      <c r="D389">
        <v>15167588</v>
      </c>
      <c r="E389">
        <v>1</v>
      </c>
      <c r="F389">
        <v>1</v>
      </c>
      <c r="G389">
        <v>1</v>
      </c>
      <c r="H389">
        <v>3</v>
      </c>
      <c r="I389" t="s">
        <v>610</v>
      </c>
      <c r="J389" t="s">
        <v>611</v>
      </c>
      <c r="K389" t="s">
        <v>612</v>
      </c>
      <c r="L389">
        <v>1346</v>
      </c>
      <c r="N389">
        <v>1009</v>
      </c>
      <c r="O389" t="s">
        <v>470</v>
      </c>
      <c r="P389" t="s">
        <v>470</v>
      </c>
      <c r="Q389">
        <v>1</v>
      </c>
      <c r="X389">
        <v>0.16</v>
      </c>
      <c r="Y389">
        <v>30.4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0</v>
      </c>
      <c r="AF389" t="s">
        <v>6</v>
      </c>
      <c r="AG389">
        <v>0.16</v>
      </c>
      <c r="AH389">
        <v>2</v>
      </c>
      <c r="AI389">
        <v>16670989</v>
      </c>
      <c r="AJ389">
        <v>469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ROW(Source!A237)</f>
        <v>237</v>
      </c>
      <c r="B390">
        <v>16671002</v>
      </c>
      <c r="C390">
        <v>16670984</v>
      </c>
      <c r="D390">
        <v>15167600</v>
      </c>
      <c r="E390">
        <v>1</v>
      </c>
      <c r="F390">
        <v>1</v>
      </c>
      <c r="G390">
        <v>1</v>
      </c>
      <c r="H390">
        <v>3</v>
      </c>
      <c r="I390" t="s">
        <v>665</v>
      </c>
      <c r="J390" t="s">
        <v>666</v>
      </c>
      <c r="K390" t="s">
        <v>667</v>
      </c>
      <c r="L390">
        <v>1308</v>
      </c>
      <c r="N390">
        <v>1003</v>
      </c>
      <c r="O390" t="s">
        <v>43</v>
      </c>
      <c r="P390" t="s">
        <v>43</v>
      </c>
      <c r="Q390">
        <v>100</v>
      </c>
      <c r="X390">
        <v>0.05</v>
      </c>
      <c r="Y390">
        <v>120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0</v>
      </c>
      <c r="AF390" t="s">
        <v>6</v>
      </c>
      <c r="AG390">
        <v>0.05</v>
      </c>
      <c r="AH390">
        <v>2</v>
      </c>
      <c r="AI390">
        <v>16670990</v>
      </c>
      <c r="AJ390">
        <v>470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ROW(Source!A237)</f>
        <v>237</v>
      </c>
      <c r="B391">
        <v>16671003</v>
      </c>
      <c r="C391">
        <v>16670984</v>
      </c>
      <c r="D391">
        <v>15203834</v>
      </c>
      <c r="E391">
        <v>1</v>
      </c>
      <c r="F391">
        <v>1</v>
      </c>
      <c r="G391">
        <v>1</v>
      </c>
      <c r="H391">
        <v>3</v>
      </c>
      <c r="I391" t="s">
        <v>543</v>
      </c>
      <c r="J391" t="s">
        <v>544</v>
      </c>
      <c r="K391" t="s">
        <v>545</v>
      </c>
      <c r="L391">
        <v>1346</v>
      </c>
      <c r="N391">
        <v>1009</v>
      </c>
      <c r="O391" t="s">
        <v>470</v>
      </c>
      <c r="P391" t="s">
        <v>470</v>
      </c>
      <c r="Q391">
        <v>1</v>
      </c>
      <c r="X391">
        <v>0.05</v>
      </c>
      <c r="Y391">
        <v>28.6</v>
      </c>
      <c r="Z391">
        <v>0</v>
      </c>
      <c r="AA391">
        <v>0</v>
      </c>
      <c r="AB391">
        <v>0</v>
      </c>
      <c r="AC391">
        <v>0</v>
      </c>
      <c r="AD391">
        <v>1</v>
      </c>
      <c r="AE391">
        <v>0</v>
      </c>
      <c r="AF391" t="s">
        <v>6</v>
      </c>
      <c r="AG391">
        <v>0.05</v>
      </c>
      <c r="AH391">
        <v>2</v>
      </c>
      <c r="AI391">
        <v>16670991</v>
      </c>
      <c r="AJ391">
        <v>471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ROW(Source!A237)</f>
        <v>237</v>
      </c>
      <c r="B392">
        <v>16671004</v>
      </c>
      <c r="C392">
        <v>16670984</v>
      </c>
      <c r="D392">
        <v>15164559</v>
      </c>
      <c r="E392">
        <v>17</v>
      </c>
      <c r="F392">
        <v>1</v>
      </c>
      <c r="G392">
        <v>1</v>
      </c>
      <c r="H392">
        <v>3</v>
      </c>
      <c r="I392" t="s">
        <v>481</v>
      </c>
      <c r="J392" t="s">
        <v>6</v>
      </c>
      <c r="K392" t="s">
        <v>482</v>
      </c>
      <c r="L392">
        <v>1374</v>
      </c>
      <c r="N392">
        <v>1013</v>
      </c>
      <c r="O392" t="s">
        <v>483</v>
      </c>
      <c r="P392" t="s">
        <v>483</v>
      </c>
      <c r="Q392">
        <v>1</v>
      </c>
      <c r="X392">
        <v>0.53</v>
      </c>
      <c r="Y392">
        <v>1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0</v>
      </c>
      <c r="AF392" t="s">
        <v>6</v>
      </c>
      <c r="AG392">
        <v>0.53</v>
      </c>
      <c r="AH392">
        <v>2</v>
      </c>
      <c r="AI392">
        <v>16670992</v>
      </c>
      <c r="AJ392">
        <v>476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ROW(Source!A326)</f>
        <v>326</v>
      </c>
      <c r="B393">
        <v>16671014</v>
      </c>
      <c r="C393">
        <v>16671012</v>
      </c>
      <c r="D393">
        <v>15880846</v>
      </c>
      <c r="E393">
        <v>1</v>
      </c>
      <c r="F393">
        <v>1</v>
      </c>
      <c r="G393">
        <v>1</v>
      </c>
      <c r="H393">
        <v>1</v>
      </c>
      <c r="I393" t="s">
        <v>668</v>
      </c>
      <c r="J393" t="s">
        <v>6</v>
      </c>
      <c r="K393" t="s">
        <v>669</v>
      </c>
      <c r="L393">
        <v>1191</v>
      </c>
      <c r="N393">
        <v>1013</v>
      </c>
      <c r="O393" t="s">
        <v>466</v>
      </c>
      <c r="P393" t="s">
        <v>466</v>
      </c>
      <c r="Q393">
        <v>1</v>
      </c>
      <c r="X393">
        <v>9.25</v>
      </c>
      <c r="Y393">
        <v>0</v>
      </c>
      <c r="Z393">
        <v>0</v>
      </c>
      <c r="AA393">
        <v>0</v>
      </c>
      <c r="AB393">
        <v>16.93</v>
      </c>
      <c r="AC393">
        <v>0</v>
      </c>
      <c r="AD393">
        <v>1</v>
      </c>
      <c r="AE393">
        <v>1</v>
      </c>
      <c r="AF393" t="s">
        <v>384</v>
      </c>
      <c r="AG393">
        <v>7.4</v>
      </c>
      <c r="AH393">
        <v>2</v>
      </c>
      <c r="AI393">
        <v>16671013</v>
      </c>
      <c r="AJ393">
        <v>477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ROW(Source!A327)</f>
        <v>327</v>
      </c>
      <c r="B394">
        <v>16671014</v>
      </c>
      <c r="C394">
        <v>16671012</v>
      </c>
      <c r="D394">
        <v>15880846</v>
      </c>
      <c r="E394">
        <v>1</v>
      </c>
      <c r="F394">
        <v>1</v>
      </c>
      <c r="G394">
        <v>1</v>
      </c>
      <c r="H394">
        <v>1</v>
      </c>
      <c r="I394" t="s">
        <v>668</v>
      </c>
      <c r="J394" t="s">
        <v>6</v>
      </c>
      <c r="K394" t="s">
        <v>669</v>
      </c>
      <c r="L394">
        <v>1191</v>
      </c>
      <c r="N394">
        <v>1013</v>
      </c>
      <c r="O394" t="s">
        <v>466</v>
      </c>
      <c r="P394" t="s">
        <v>466</v>
      </c>
      <c r="Q394">
        <v>1</v>
      </c>
      <c r="X394">
        <v>9.25</v>
      </c>
      <c r="Y394">
        <v>0</v>
      </c>
      <c r="Z394">
        <v>0</v>
      </c>
      <c r="AA394">
        <v>0</v>
      </c>
      <c r="AB394">
        <v>16.93</v>
      </c>
      <c r="AC394">
        <v>0</v>
      </c>
      <c r="AD394">
        <v>1</v>
      </c>
      <c r="AE394">
        <v>1</v>
      </c>
      <c r="AF394" t="s">
        <v>384</v>
      </c>
      <c r="AG394">
        <v>7.4</v>
      </c>
      <c r="AH394">
        <v>2</v>
      </c>
      <c r="AI394">
        <v>16671013</v>
      </c>
      <c r="AJ394">
        <v>478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ROW(Source!A328)</f>
        <v>328</v>
      </c>
      <c r="B395">
        <v>16671019</v>
      </c>
      <c r="C395">
        <v>16671015</v>
      </c>
      <c r="D395">
        <v>15880846</v>
      </c>
      <c r="E395">
        <v>1</v>
      </c>
      <c r="F395">
        <v>1</v>
      </c>
      <c r="G395">
        <v>1</v>
      </c>
      <c r="H395">
        <v>1</v>
      </c>
      <c r="I395" t="s">
        <v>668</v>
      </c>
      <c r="J395" t="s">
        <v>6</v>
      </c>
      <c r="K395" t="s">
        <v>669</v>
      </c>
      <c r="L395">
        <v>1191</v>
      </c>
      <c r="N395">
        <v>1013</v>
      </c>
      <c r="O395" t="s">
        <v>466</v>
      </c>
      <c r="P395" t="s">
        <v>466</v>
      </c>
      <c r="Q395">
        <v>1</v>
      </c>
      <c r="X395">
        <v>1.02</v>
      </c>
      <c r="Y395">
        <v>0</v>
      </c>
      <c r="Z395">
        <v>0</v>
      </c>
      <c r="AA395">
        <v>0</v>
      </c>
      <c r="AB395">
        <v>16.93</v>
      </c>
      <c r="AC395">
        <v>0</v>
      </c>
      <c r="AD395">
        <v>1</v>
      </c>
      <c r="AE395">
        <v>1</v>
      </c>
      <c r="AF395" t="s">
        <v>384</v>
      </c>
      <c r="AG395">
        <v>0.81600000000000006</v>
      </c>
      <c r="AH395">
        <v>2</v>
      </c>
      <c r="AI395">
        <v>16671016</v>
      </c>
      <c r="AJ395">
        <v>479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ROW(Source!A328)</f>
        <v>328</v>
      </c>
      <c r="B396">
        <v>16671020</v>
      </c>
      <c r="C396">
        <v>16671015</v>
      </c>
      <c r="D396">
        <v>15721209</v>
      </c>
      <c r="E396">
        <v>1</v>
      </c>
      <c r="F396">
        <v>1</v>
      </c>
      <c r="G396">
        <v>1</v>
      </c>
      <c r="H396">
        <v>1</v>
      </c>
      <c r="I396" t="s">
        <v>670</v>
      </c>
      <c r="J396" t="s">
        <v>6</v>
      </c>
      <c r="K396" t="s">
        <v>671</v>
      </c>
      <c r="L396">
        <v>1191</v>
      </c>
      <c r="N396">
        <v>1013</v>
      </c>
      <c r="O396" t="s">
        <v>466</v>
      </c>
      <c r="P396" t="s">
        <v>466</v>
      </c>
      <c r="Q396">
        <v>1</v>
      </c>
      <c r="X396">
        <v>0.8</v>
      </c>
      <c r="Y396">
        <v>0</v>
      </c>
      <c r="Z396">
        <v>0</v>
      </c>
      <c r="AA396">
        <v>0</v>
      </c>
      <c r="AB396">
        <v>15.49</v>
      </c>
      <c r="AC396">
        <v>0</v>
      </c>
      <c r="AD396">
        <v>1</v>
      </c>
      <c r="AE396">
        <v>1</v>
      </c>
      <c r="AF396" t="s">
        <v>384</v>
      </c>
      <c r="AG396">
        <v>0.64000000000000012</v>
      </c>
      <c r="AH396">
        <v>2</v>
      </c>
      <c r="AI396">
        <v>16671017</v>
      </c>
      <c r="AJ396">
        <v>480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ROW(Source!A328)</f>
        <v>328</v>
      </c>
      <c r="B397">
        <v>16671021</v>
      </c>
      <c r="C397">
        <v>16671015</v>
      </c>
      <c r="D397">
        <v>15723986</v>
      </c>
      <c r="E397">
        <v>1</v>
      </c>
      <c r="F397">
        <v>1</v>
      </c>
      <c r="G397">
        <v>1</v>
      </c>
      <c r="H397">
        <v>1</v>
      </c>
      <c r="I397" t="s">
        <v>672</v>
      </c>
      <c r="J397" t="s">
        <v>6</v>
      </c>
      <c r="K397" t="s">
        <v>673</v>
      </c>
      <c r="L397">
        <v>1191</v>
      </c>
      <c r="N397">
        <v>1013</v>
      </c>
      <c r="O397" t="s">
        <v>466</v>
      </c>
      <c r="P397" t="s">
        <v>466</v>
      </c>
      <c r="Q397">
        <v>1</v>
      </c>
      <c r="X397">
        <v>0.67</v>
      </c>
      <c r="Y397">
        <v>0</v>
      </c>
      <c r="Z397">
        <v>0</v>
      </c>
      <c r="AA397">
        <v>0</v>
      </c>
      <c r="AB397">
        <v>14.09</v>
      </c>
      <c r="AC397">
        <v>0</v>
      </c>
      <c r="AD397">
        <v>1</v>
      </c>
      <c r="AE397">
        <v>1</v>
      </c>
      <c r="AF397" t="s">
        <v>384</v>
      </c>
      <c r="AG397">
        <v>0.53600000000000003</v>
      </c>
      <c r="AH397">
        <v>2</v>
      </c>
      <c r="AI397">
        <v>16671018</v>
      </c>
      <c r="AJ397">
        <v>481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ROW(Source!A329)</f>
        <v>329</v>
      </c>
      <c r="B398">
        <v>16671019</v>
      </c>
      <c r="C398">
        <v>16671015</v>
      </c>
      <c r="D398">
        <v>15880846</v>
      </c>
      <c r="E398">
        <v>1</v>
      </c>
      <c r="F398">
        <v>1</v>
      </c>
      <c r="G398">
        <v>1</v>
      </c>
      <c r="H398">
        <v>1</v>
      </c>
      <c r="I398" t="s">
        <v>668</v>
      </c>
      <c r="J398" t="s">
        <v>6</v>
      </c>
      <c r="K398" t="s">
        <v>669</v>
      </c>
      <c r="L398">
        <v>1191</v>
      </c>
      <c r="N398">
        <v>1013</v>
      </c>
      <c r="O398" t="s">
        <v>466</v>
      </c>
      <c r="P398" t="s">
        <v>466</v>
      </c>
      <c r="Q398">
        <v>1</v>
      </c>
      <c r="X398">
        <v>1.02</v>
      </c>
      <c r="Y398">
        <v>0</v>
      </c>
      <c r="Z398">
        <v>0</v>
      </c>
      <c r="AA398">
        <v>0</v>
      </c>
      <c r="AB398">
        <v>16.93</v>
      </c>
      <c r="AC398">
        <v>0</v>
      </c>
      <c r="AD398">
        <v>1</v>
      </c>
      <c r="AE398">
        <v>1</v>
      </c>
      <c r="AF398" t="s">
        <v>384</v>
      </c>
      <c r="AG398">
        <v>0.81600000000000006</v>
      </c>
      <c r="AH398">
        <v>2</v>
      </c>
      <c r="AI398">
        <v>16671016</v>
      </c>
      <c r="AJ398">
        <v>482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ROW(Source!A329)</f>
        <v>329</v>
      </c>
      <c r="B399">
        <v>16671020</v>
      </c>
      <c r="C399">
        <v>16671015</v>
      </c>
      <c r="D399">
        <v>15721209</v>
      </c>
      <c r="E399">
        <v>1</v>
      </c>
      <c r="F399">
        <v>1</v>
      </c>
      <c r="G399">
        <v>1</v>
      </c>
      <c r="H399">
        <v>1</v>
      </c>
      <c r="I399" t="s">
        <v>670</v>
      </c>
      <c r="J399" t="s">
        <v>6</v>
      </c>
      <c r="K399" t="s">
        <v>671</v>
      </c>
      <c r="L399">
        <v>1191</v>
      </c>
      <c r="N399">
        <v>1013</v>
      </c>
      <c r="O399" t="s">
        <v>466</v>
      </c>
      <c r="P399" t="s">
        <v>466</v>
      </c>
      <c r="Q399">
        <v>1</v>
      </c>
      <c r="X399">
        <v>0.8</v>
      </c>
      <c r="Y399">
        <v>0</v>
      </c>
      <c r="Z399">
        <v>0</v>
      </c>
      <c r="AA399">
        <v>0</v>
      </c>
      <c r="AB399">
        <v>15.49</v>
      </c>
      <c r="AC399">
        <v>0</v>
      </c>
      <c r="AD399">
        <v>1</v>
      </c>
      <c r="AE399">
        <v>1</v>
      </c>
      <c r="AF399" t="s">
        <v>384</v>
      </c>
      <c r="AG399">
        <v>0.64000000000000012</v>
      </c>
      <c r="AH399">
        <v>2</v>
      </c>
      <c r="AI399">
        <v>16671017</v>
      </c>
      <c r="AJ399">
        <v>483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ROW(Source!A329)</f>
        <v>329</v>
      </c>
      <c r="B400">
        <v>16671021</v>
      </c>
      <c r="C400">
        <v>16671015</v>
      </c>
      <c r="D400">
        <v>15723986</v>
      </c>
      <c r="E400">
        <v>1</v>
      </c>
      <c r="F400">
        <v>1</v>
      </c>
      <c r="G400">
        <v>1</v>
      </c>
      <c r="H400">
        <v>1</v>
      </c>
      <c r="I400" t="s">
        <v>672</v>
      </c>
      <c r="J400" t="s">
        <v>6</v>
      </c>
      <c r="K400" t="s">
        <v>673</v>
      </c>
      <c r="L400">
        <v>1191</v>
      </c>
      <c r="N400">
        <v>1013</v>
      </c>
      <c r="O400" t="s">
        <v>466</v>
      </c>
      <c r="P400" t="s">
        <v>466</v>
      </c>
      <c r="Q400">
        <v>1</v>
      </c>
      <c r="X400">
        <v>0.67</v>
      </c>
      <c r="Y400">
        <v>0</v>
      </c>
      <c r="Z400">
        <v>0</v>
      </c>
      <c r="AA400">
        <v>0</v>
      </c>
      <c r="AB400">
        <v>14.09</v>
      </c>
      <c r="AC400">
        <v>0</v>
      </c>
      <c r="AD400">
        <v>1</v>
      </c>
      <c r="AE400">
        <v>1</v>
      </c>
      <c r="AF400" t="s">
        <v>384</v>
      </c>
      <c r="AG400">
        <v>0.53600000000000003</v>
      </c>
      <c r="AH400">
        <v>2</v>
      </c>
      <c r="AI400">
        <v>16671018</v>
      </c>
      <c r="AJ400">
        <v>484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ROW(Source!A330)</f>
        <v>330</v>
      </c>
      <c r="B401">
        <v>16671027</v>
      </c>
      <c r="C401">
        <v>16671022</v>
      </c>
      <c r="D401">
        <v>15880846</v>
      </c>
      <c r="E401">
        <v>1</v>
      </c>
      <c r="F401">
        <v>1</v>
      </c>
      <c r="G401">
        <v>1</v>
      </c>
      <c r="H401">
        <v>1</v>
      </c>
      <c r="I401" t="s">
        <v>668</v>
      </c>
      <c r="J401" t="s">
        <v>6</v>
      </c>
      <c r="K401" t="s">
        <v>669</v>
      </c>
      <c r="L401">
        <v>1191</v>
      </c>
      <c r="N401">
        <v>1013</v>
      </c>
      <c r="O401" t="s">
        <v>466</v>
      </c>
      <c r="P401" t="s">
        <v>466</v>
      </c>
      <c r="Q401">
        <v>1</v>
      </c>
      <c r="X401">
        <v>17</v>
      </c>
      <c r="Y401">
        <v>0</v>
      </c>
      <c r="Z401">
        <v>0</v>
      </c>
      <c r="AA401">
        <v>0</v>
      </c>
      <c r="AB401">
        <v>16.93</v>
      </c>
      <c r="AC401">
        <v>0</v>
      </c>
      <c r="AD401">
        <v>1</v>
      </c>
      <c r="AE401">
        <v>1</v>
      </c>
      <c r="AF401" t="s">
        <v>384</v>
      </c>
      <c r="AG401">
        <v>13.600000000000001</v>
      </c>
      <c r="AH401">
        <v>2</v>
      </c>
      <c r="AI401">
        <v>16671023</v>
      </c>
      <c r="AJ401">
        <v>485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ROW(Source!A330)</f>
        <v>330</v>
      </c>
      <c r="B402">
        <v>16671028</v>
      </c>
      <c r="C402">
        <v>16671022</v>
      </c>
      <c r="D402">
        <v>15721209</v>
      </c>
      <c r="E402">
        <v>1</v>
      </c>
      <c r="F402">
        <v>1</v>
      </c>
      <c r="G402">
        <v>1</v>
      </c>
      <c r="H402">
        <v>1</v>
      </c>
      <c r="I402" t="s">
        <v>670</v>
      </c>
      <c r="J402" t="s">
        <v>6</v>
      </c>
      <c r="K402" t="s">
        <v>671</v>
      </c>
      <c r="L402">
        <v>1191</v>
      </c>
      <c r="N402">
        <v>1013</v>
      </c>
      <c r="O402" t="s">
        <v>466</v>
      </c>
      <c r="P402" t="s">
        <v>466</v>
      </c>
      <c r="Q402">
        <v>1</v>
      </c>
      <c r="X402">
        <v>17</v>
      </c>
      <c r="Y402">
        <v>0</v>
      </c>
      <c r="Z402">
        <v>0</v>
      </c>
      <c r="AA402">
        <v>0</v>
      </c>
      <c r="AB402">
        <v>15.49</v>
      </c>
      <c r="AC402">
        <v>0</v>
      </c>
      <c r="AD402">
        <v>1</v>
      </c>
      <c r="AE402">
        <v>1</v>
      </c>
      <c r="AF402" t="s">
        <v>384</v>
      </c>
      <c r="AG402">
        <v>13.600000000000001</v>
      </c>
      <c r="AH402">
        <v>2</v>
      </c>
      <c r="AI402">
        <v>16671024</v>
      </c>
      <c r="AJ402">
        <v>486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ROW(Source!A330)</f>
        <v>330</v>
      </c>
      <c r="B403">
        <v>16671029</v>
      </c>
      <c r="C403">
        <v>16671022</v>
      </c>
      <c r="D403">
        <v>15723986</v>
      </c>
      <c r="E403">
        <v>1</v>
      </c>
      <c r="F403">
        <v>1</v>
      </c>
      <c r="G403">
        <v>1</v>
      </c>
      <c r="H403">
        <v>1</v>
      </c>
      <c r="I403" t="s">
        <v>672</v>
      </c>
      <c r="J403" t="s">
        <v>6</v>
      </c>
      <c r="K403" t="s">
        <v>673</v>
      </c>
      <c r="L403">
        <v>1191</v>
      </c>
      <c r="N403">
        <v>1013</v>
      </c>
      <c r="O403" t="s">
        <v>466</v>
      </c>
      <c r="P403" t="s">
        <v>466</v>
      </c>
      <c r="Q403">
        <v>1</v>
      </c>
      <c r="X403">
        <v>42.5</v>
      </c>
      <c r="Y403">
        <v>0</v>
      </c>
      <c r="Z403">
        <v>0</v>
      </c>
      <c r="AA403">
        <v>0</v>
      </c>
      <c r="AB403">
        <v>14.09</v>
      </c>
      <c r="AC403">
        <v>0</v>
      </c>
      <c r="AD403">
        <v>1</v>
      </c>
      <c r="AE403">
        <v>1</v>
      </c>
      <c r="AF403" t="s">
        <v>384</v>
      </c>
      <c r="AG403">
        <v>34</v>
      </c>
      <c r="AH403">
        <v>2</v>
      </c>
      <c r="AI403">
        <v>16671025</v>
      </c>
      <c r="AJ403">
        <v>487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ROW(Source!A330)</f>
        <v>330</v>
      </c>
      <c r="B404">
        <v>16671030</v>
      </c>
      <c r="C404">
        <v>16671022</v>
      </c>
      <c r="D404">
        <v>15880894</v>
      </c>
      <c r="E404">
        <v>1</v>
      </c>
      <c r="F404">
        <v>1</v>
      </c>
      <c r="G404">
        <v>1</v>
      </c>
      <c r="H404">
        <v>1</v>
      </c>
      <c r="I404" t="s">
        <v>674</v>
      </c>
      <c r="J404" t="s">
        <v>6</v>
      </c>
      <c r="K404" t="s">
        <v>675</v>
      </c>
      <c r="L404">
        <v>1191</v>
      </c>
      <c r="N404">
        <v>1013</v>
      </c>
      <c r="O404" t="s">
        <v>466</v>
      </c>
      <c r="P404" t="s">
        <v>466</v>
      </c>
      <c r="Q404">
        <v>1</v>
      </c>
      <c r="X404">
        <v>8.5</v>
      </c>
      <c r="Y404">
        <v>0</v>
      </c>
      <c r="Z404">
        <v>0</v>
      </c>
      <c r="AA404">
        <v>0</v>
      </c>
      <c r="AB404">
        <v>12.69</v>
      </c>
      <c r="AC404">
        <v>0</v>
      </c>
      <c r="AD404">
        <v>1</v>
      </c>
      <c r="AE404">
        <v>1</v>
      </c>
      <c r="AF404" t="s">
        <v>384</v>
      </c>
      <c r="AG404">
        <v>6.8000000000000007</v>
      </c>
      <c r="AH404">
        <v>2</v>
      </c>
      <c r="AI404">
        <v>16671026</v>
      </c>
      <c r="AJ404">
        <v>488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ROW(Source!A331)</f>
        <v>331</v>
      </c>
      <c r="B405">
        <v>16671027</v>
      </c>
      <c r="C405">
        <v>16671022</v>
      </c>
      <c r="D405">
        <v>15880846</v>
      </c>
      <c r="E405">
        <v>1</v>
      </c>
      <c r="F405">
        <v>1</v>
      </c>
      <c r="G405">
        <v>1</v>
      </c>
      <c r="H405">
        <v>1</v>
      </c>
      <c r="I405" t="s">
        <v>668</v>
      </c>
      <c r="J405" t="s">
        <v>6</v>
      </c>
      <c r="K405" t="s">
        <v>669</v>
      </c>
      <c r="L405">
        <v>1191</v>
      </c>
      <c r="N405">
        <v>1013</v>
      </c>
      <c r="O405" t="s">
        <v>466</v>
      </c>
      <c r="P405" t="s">
        <v>466</v>
      </c>
      <c r="Q405">
        <v>1</v>
      </c>
      <c r="X405">
        <v>17</v>
      </c>
      <c r="Y405">
        <v>0</v>
      </c>
      <c r="Z405">
        <v>0</v>
      </c>
      <c r="AA405">
        <v>0</v>
      </c>
      <c r="AB405">
        <v>16.93</v>
      </c>
      <c r="AC405">
        <v>0</v>
      </c>
      <c r="AD405">
        <v>1</v>
      </c>
      <c r="AE405">
        <v>1</v>
      </c>
      <c r="AF405" t="s">
        <v>384</v>
      </c>
      <c r="AG405">
        <v>13.600000000000001</v>
      </c>
      <c r="AH405">
        <v>2</v>
      </c>
      <c r="AI405">
        <v>16671023</v>
      </c>
      <c r="AJ405">
        <v>489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ROW(Source!A331)</f>
        <v>331</v>
      </c>
      <c r="B406">
        <v>16671028</v>
      </c>
      <c r="C406">
        <v>16671022</v>
      </c>
      <c r="D406">
        <v>15721209</v>
      </c>
      <c r="E406">
        <v>1</v>
      </c>
      <c r="F406">
        <v>1</v>
      </c>
      <c r="G406">
        <v>1</v>
      </c>
      <c r="H406">
        <v>1</v>
      </c>
      <c r="I406" t="s">
        <v>670</v>
      </c>
      <c r="J406" t="s">
        <v>6</v>
      </c>
      <c r="K406" t="s">
        <v>671</v>
      </c>
      <c r="L406">
        <v>1191</v>
      </c>
      <c r="N406">
        <v>1013</v>
      </c>
      <c r="O406" t="s">
        <v>466</v>
      </c>
      <c r="P406" t="s">
        <v>466</v>
      </c>
      <c r="Q406">
        <v>1</v>
      </c>
      <c r="X406">
        <v>17</v>
      </c>
      <c r="Y406">
        <v>0</v>
      </c>
      <c r="Z406">
        <v>0</v>
      </c>
      <c r="AA406">
        <v>0</v>
      </c>
      <c r="AB406">
        <v>15.49</v>
      </c>
      <c r="AC406">
        <v>0</v>
      </c>
      <c r="AD406">
        <v>1</v>
      </c>
      <c r="AE406">
        <v>1</v>
      </c>
      <c r="AF406" t="s">
        <v>384</v>
      </c>
      <c r="AG406">
        <v>13.600000000000001</v>
      </c>
      <c r="AH406">
        <v>2</v>
      </c>
      <c r="AI406">
        <v>16671024</v>
      </c>
      <c r="AJ406">
        <v>490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ROW(Source!A331)</f>
        <v>331</v>
      </c>
      <c r="B407">
        <v>16671029</v>
      </c>
      <c r="C407">
        <v>16671022</v>
      </c>
      <c r="D407">
        <v>15723986</v>
      </c>
      <c r="E407">
        <v>1</v>
      </c>
      <c r="F407">
        <v>1</v>
      </c>
      <c r="G407">
        <v>1</v>
      </c>
      <c r="H407">
        <v>1</v>
      </c>
      <c r="I407" t="s">
        <v>672</v>
      </c>
      <c r="J407" t="s">
        <v>6</v>
      </c>
      <c r="K407" t="s">
        <v>673</v>
      </c>
      <c r="L407">
        <v>1191</v>
      </c>
      <c r="N407">
        <v>1013</v>
      </c>
      <c r="O407" t="s">
        <v>466</v>
      </c>
      <c r="P407" t="s">
        <v>466</v>
      </c>
      <c r="Q407">
        <v>1</v>
      </c>
      <c r="X407">
        <v>42.5</v>
      </c>
      <c r="Y407">
        <v>0</v>
      </c>
      <c r="Z407">
        <v>0</v>
      </c>
      <c r="AA407">
        <v>0</v>
      </c>
      <c r="AB407">
        <v>14.09</v>
      </c>
      <c r="AC407">
        <v>0</v>
      </c>
      <c r="AD407">
        <v>1</v>
      </c>
      <c r="AE407">
        <v>1</v>
      </c>
      <c r="AF407" t="s">
        <v>384</v>
      </c>
      <c r="AG407">
        <v>34</v>
      </c>
      <c r="AH407">
        <v>2</v>
      </c>
      <c r="AI407">
        <v>16671025</v>
      </c>
      <c r="AJ407">
        <v>491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ROW(Source!A331)</f>
        <v>331</v>
      </c>
      <c r="B408">
        <v>16671030</v>
      </c>
      <c r="C408">
        <v>16671022</v>
      </c>
      <c r="D408">
        <v>15880894</v>
      </c>
      <c r="E408">
        <v>1</v>
      </c>
      <c r="F408">
        <v>1</v>
      </c>
      <c r="G408">
        <v>1</v>
      </c>
      <c r="H408">
        <v>1</v>
      </c>
      <c r="I408" t="s">
        <v>674</v>
      </c>
      <c r="J408" t="s">
        <v>6</v>
      </c>
      <c r="K408" t="s">
        <v>675</v>
      </c>
      <c r="L408">
        <v>1191</v>
      </c>
      <c r="N408">
        <v>1013</v>
      </c>
      <c r="O408" t="s">
        <v>466</v>
      </c>
      <c r="P408" t="s">
        <v>466</v>
      </c>
      <c r="Q408">
        <v>1</v>
      </c>
      <c r="X408">
        <v>8.5</v>
      </c>
      <c r="Y408">
        <v>0</v>
      </c>
      <c r="Z408">
        <v>0</v>
      </c>
      <c r="AA408">
        <v>0</v>
      </c>
      <c r="AB408">
        <v>12.69</v>
      </c>
      <c r="AC408">
        <v>0</v>
      </c>
      <c r="AD408">
        <v>1</v>
      </c>
      <c r="AE408">
        <v>1</v>
      </c>
      <c r="AF408" t="s">
        <v>384</v>
      </c>
      <c r="AG408">
        <v>6.8000000000000007</v>
      </c>
      <c r="AH408">
        <v>2</v>
      </c>
      <c r="AI408">
        <v>16671026</v>
      </c>
      <c r="AJ408">
        <v>492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Смета 12 гр. по ФЕР</vt:lpstr>
      <vt:lpstr>Акт КС-2 c НР и СП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STR45-200-12</dc:creator>
  <cp:lastModifiedBy>User</cp:lastModifiedBy>
  <cp:lastPrinted>2018-05-31T09:25:30Z</cp:lastPrinted>
  <dcterms:created xsi:type="dcterms:W3CDTF">2018-05-10T12:32:40Z</dcterms:created>
  <dcterms:modified xsi:type="dcterms:W3CDTF">2018-06-26T13:16:24Z</dcterms:modified>
</cp:coreProperties>
</file>